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ilson\Documents\Nouveau dossier (2)\"/>
    </mc:Choice>
  </mc:AlternateContent>
  <bookViews>
    <workbookView xWindow="0" yWindow="0" windowWidth="6324" windowHeight="0"/>
  </bookViews>
  <sheets>
    <sheet name="Formulaire de demande" sheetId="7" r:id="rId1"/>
    <sheet name="Bilan au 31 décembre 2019" sheetId="2" r:id="rId2"/>
    <sheet name="Rémunération 2020" sheetId="5" r:id="rId3"/>
    <sheet name="Situation 2020" sheetId="11" r:id="rId4"/>
    <sheet name="Feuil1" sheetId="6" r:id="rId5"/>
    <sheet name="Plan de trésorerie" sheetId="3" r:id="rId6"/>
    <sheet name="Attestation sur l'honneur " sheetId="12" r:id="rId7"/>
    <sheet name="Feuil4" sheetId="4" r:id="rId8"/>
  </sheets>
  <definedNames>
    <definedName name="liste">Feuil4!$A$2:$A$6</definedName>
    <definedName name="Liste1">Feuil4!$B$2:$B$3</definedName>
    <definedName name="Liste10">Feuil4!$A$13:$A$15</definedName>
    <definedName name="liste3">Feuil4!$A$35:$A$39</definedName>
    <definedName name="Navigation">Feuil4!$A$27:$A$32</definedName>
    <definedName name="_xlnm.Print_Area" localSheetId="1">'Bilan au 31 décembre 2019'!$A$1:$L$115</definedName>
    <definedName name="_xlnm.Print_Area" localSheetId="0">'Formulaire de demande'!$A$1:$I$43</definedName>
    <definedName name="_xlnm.Print_Area" localSheetId="2">'Rémunération 2020'!$A$1:$V$44</definedName>
    <definedName name="_xlnm.Print_Area" localSheetId="3">'Situation 2020'!$A$1:$J$304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 i="3" l="1"/>
  <c r="C6" i="12"/>
  <c r="C4" i="12"/>
  <c r="E246" i="2" l="1"/>
  <c r="E236" i="2"/>
  <c r="E188" i="2"/>
  <c r="E183" i="2"/>
  <c r="E174" i="2"/>
  <c r="L157" i="2"/>
  <c r="L158" i="2"/>
  <c r="L156" i="2"/>
  <c r="L154" i="2"/>
  <c r="E160" i="2"/>
  <c r="E161" i="2"/>
  <c r="E155" i="2"/>
  <c r="E153" i="2"/>
  <c r="G88" i="11"/>
  <c r="G38" i="2"/>
  <c r="D31" i="2"/>
  <c r="D88" i="2"/>
  <c r="L159" i="2" s="1"/>
  <c r="D80" i="2"/>
  <c r="F70" i="2"/>
  <c r="D65" i="2"/>
  <c r="F63" i="2"/>
  <c r="D58" i="2"/>
  <c r="F56" i="2"/>
  <c r="D51" i="2"/>
  <c r="F49" i="2"/>
  <c r="D44" i="2"/>
  <c r="D42" i="2"/>
  <c r="G41" i="2"/>
  <c r="G40" i="2"/>
  <c r="G39" i="2"/>
  <c r="H37" i="2"/>
  <c r="H40" i="2" s="1"/>
  <c r="D56" i="2"/>
  <c r="D63" i="2" s="1"/>
  <c r="D70" i="2" s="1"/>
  <c r="B11" i="2"/>
  <c r="B18" i="2"/>
  <c r="G279" i="11"/>
  <c r="E281" i="11"/>
  <c r="F281" i="11"/>
  <c r="G289" i="11"/>
  <c r="H291" i="11"/>
  <c r="E233" i="11"/>
  <c r="E209" i="11"/>
  <c r="E194" i="11"/>
  <c r="H292" i="11"/>
  <c r="E182" i="2" l="1"/>
  <c r="G42" i="2"/>
  <c r="H39" i="2"/>
  <c r="H41" i="2"/>
  <c r="H38" i="2"/>
  <c r="A73" i="3"/>
  <c r="A74" i="3"/>
  <c r="G301" i="11"/>
  <c r="G299" i="11"/>
  <c r="G297" i="11"/>
  <c r="G225" i="11"/>
  <c r="G224" i="11"/>
  <c r="G223" i="11"/>
  <c r="G220" i="11"/>
  <c r="G231" i="11"/>
  <c r="G230" i="11"/>
  <c r="G229"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84" i="11"/>
  <c r="G293" i="11"/>
  <c r="A66" i="3"/>
  <c r="A67" i="3"/>
  <c r="H42" i="2" l="1"/>
  <c r="B81" i="3"/>
  <c r="B71" i="3"/>
  <c r="B70" i="3"/>
  <c r="B11" i="3"/>
  <c r="B10" i="3"/>
  <c r="B8" i="3"/>
  <c r="B7" i="3"/>
  <c r="B6" i="3"/>
  <c r="B5" i="3"/>
  <c r="E138" i="11" l="1"/>
  <c r="D138" i="11"/>
  <c r="L43" i="11" s="1"/>
  <c r="M40" i="11"/>
  <c r="M41" i="11"/>
  <c r="M42" i="11"/>
  <c r="L41" i="11"/>
  <c r="L42" i="11"/>
  <c r="L40" i="11"/>
  <c r="E130" i="11"/>
  <c r="B61" i="3" s="1"/>
  <c r="D130" i="11"/>
  <c r="M38" i="11"/>
  <c r="M37" i="11" s="1"/>
  <c r="L38" i="11"/>
  <c r="M31" i="11"/>
  <c r="M21" i="11"/>
  <c r="M15" i="11"/>
  <c r="M5" i="11"/>
  <c r="G91" i="11"/>
  <c r="G90" i="11"/>
  <c r="G89" i="11"/>
  <c r="F120" i="11"/>
  <c r="F113" i="11"/>
  <c r="F106" i="11"/>
  <c r="F99" i="11"/>
  <c r="E92" i="11"/>
  <c r="F37" i="11"/>
  <c r="E37" i="11"/>
  <c r="E82" i="11"/>
  <c r="F39" i="11" s="1"/>
  <c r="F38" i="11" s="1"/>
  <c r="D82" i="11"/>
  <c r="E39" i="11" s="1"/>
  <c r="B62" i="11"/>
  <c r="E44" i="11" s="1"/>
  <c r="B66" i="11"/>
  <c r="M43" i="11" l="1"/>
  <c r="B82" i="3"/>
  <c r="M39" i="11"/>
  <c r="G92" i="11"/>
  <c r="L36" i="11" s="1"/>
  <c r="M3" i="11"/>
  <c r="V63" i="5"/>
  <c r="V64" i="5"/>
  <c r="V65" i="5"/>
  <c r="V66" i="5"/>
  <c r="V67" i="5"/>
  <c r="V68" i="5"/>
  <c r="V69" i="5"/>
  <c r="V70" i="5"/>
  <c r="V71" i="5"/>
  <c r="V72" i="5"/>
  <c r="V73" i="5"/>
  <c r="S63" i="5"/>
  <c r="S64" i="5"/>
  <c r="S65" i="5"/>
  <c r="S66" i="5"/>
  <c r="S67" i="5"/>
  <c r="S68" i="5"/>
  <c r="S69" i="5"/>
  <c r="S70" i="5"/>
  <c r="S71" i="5"/>
  <c r="S72" i="5"/>
  <c r="S73" i="5"/>
  <c r="P63" i="5"/>
  <c r="P64" i="5"/>
  <c r="P66" i="5"/>
  <c r="P67" i="5"/>
  <c r="P68" i="5"/>
  <c r="P69" i="5"/>
  <c r="P70" i="5"/>
  <c r="P71" i="5"/>
  <c r="P72" i="5"/>
  <c r="P73" i="5"/>
  <c r="M63" i="5"/>
  <c r="M64" i="5"/>
  <c r="M65" i="5"/>
  <c r="M66" i="5"/>
  <c r="M67" i="5"/>
  <c r="M68" i="5"/>
  <c r="M69" i="5"/>
  <c r="M70" i="5"/>
  <c r="M71" i="5"/>
  <c r="M72" i="5"/>
  <c r="M73" i="5"/>
  <c r="V40" i="5"/>
  <c r="V41" i="5"/>
  <c r="V42" i="5"/>
  <c r="V43" i="5"/>
  <c r="V44" i="5"/>
  <c r="V45" i="5"/>
  <c r="V46" i="5"/>
  <c r="V47" i="5"/>
  <c r="V48" i="5"/>
  <c r="V49" i="5"/>
  <c r="V50" i="5"/>
  <c r="S40" i="5"/>
  <c r="S41" i="5"/>
  <c r="S42" i="5"/>
  <c r="S43" i="5"/>
  <c r="S44" i="5"/>
  <c r="S45" i="5"/>
  <c r="S46" i="5"/>
  <c r="S47" i="5"/>
  <c r="S48" i="5"/>
  <c r="S49" i="5"/>
  <c r="S50" i="5"/>
  <c r="P40" i="5"/>
  <c r="P41" i="5"/>
  <c r="P42" i="5"/>
  <c r="P43" i="5"/>
  <c r="P44" i="5"/>
  <c r="P45" i="5"/>
  <c r="P46" i="5"/>
  <c r="P47" i="5"/>
  <c r="P48" i="5"/>
  <c r="P49" i="5"/>
  <c r="P50" i="5"/>
  <c r="M40" i="5"/>
  <c r="M41" i="5"/>
  <c r="M42" i="5"/>
  <c r="M43" i="5"/>
  <c r="M44" i="5"/>
  <c r="M45" i="5"/>
  <c r="M46" i="5"/>
  <c r="M47" i="5"/>
  <c r="M48" i="5"/>
  <c r="M49" i="5"/>
  <c r="M50" i="5"/>
  <c r="I9" i="5"/>
  <c r="I10" i="5"/>
  <c r="I11" i="5"/>
  <c r="I12" i="5"/>
  <c r="I13" i="5"/>
  <c r="I14" i="5"/>
  <c r="I15" i="5"/>
  <c r="I16" i="5"/>
  <c r="I17" i="5"/>
  <c r="I18" i="5"/>
  <c r="I19" i="5"/>
  <c r="I20" i="5"/>
  <c r="I21" i="5"/>
  <c r="I22" i="5"/>
  <c r="I23" i="5"/>
  <c r="I24" i="5"/>
  <c r="I25" i="5"/>
  <c r="J62" i="5"/>
  <c r="J63" i="5"/>
  <c r="J64" i="5"/>
  <c r="J65" i="5"/>
  <c r="J66" i="5"/>
  <c r="J67" i="5"/>
  <c r="J68" i="5"/>
  <c r="J69" i="5"/>
  <c r="J70" i="5"/>
  <c r="J71" i="5"/>
  <c r="J72" i="5"/>
  <c r="J73" i="5"/>
  <c r="H58" i="5"/>
  <c r="H59" i="5"/>
  <c r="H60" i="5"/>
  <c r="I60" i="5" s="1"/>
  <c r="H61" i="5"/>
  <c r="I61" i="5" s="1"/>
  <c r="H62" i="5"/>
  <c r="H63" i="5"/>
  <c r="I63" i="5" s="1"/>
  <c r="H64" i="5"/>
  <c r="I64" i="5" s="1"/>
  <c r="H65" i="5"/>
  <c r="H66" i="5"/>
  <c r="H67" i="5"/>
  <c r="H68" i="5"/>
  <c r="H69" i="5"/>
  <c r="I69" i="5" s="1"/>
  <c r="H70" i="5"/>
  <c r="I70" i="5" s="1"/>
  <c r="H71" i="5"/>
  <c r="H72" i="5"/>
  <c r="I72" i="5" s="1"/>
  <c r="H73" i="5"/>
  <c r="I73" i="5" s="1"/>
  <c r="F74" i="5"/>
  <c r="B57" i="5"/>
  <c r="B58" i="5"/>
  <c r="B59" i="5"/>
  <c r="B60" i="5"/>
  <c r="B61" i="5"/>
  <c r="B62" i="5"/>
  <c r="B63" i="5"/>
  <c r="B64" i="5"/>
  <c r="B65" i="5"/>
  <c r="B66" i="5"/>
  <c r="B67" i="5"/>
  <c r="B68" i="5"/>
  <c r="B69" i="5"/>
  <c r="B70" i="5"/>
  <c r="B71" i="5"/>
  <c r="B72" i="5"/>
  <c r="B73" i="5"/>
  <c r="B56" i="5"/>
  <c r="E73" i="5"/>
  <c r="E72" i="5"/>
  <c r="I71" i="5"/>
  <c r="E71" i="5"/>
  <c r="E70" i="5"/>
  <c r="E69" i="5"/>
  <c r="I68" i="5"/>
  <c r="I67" i="5"/>
  <c r="E67" i="5"/>
  <c r="I66" i="5"/>
  <c r="E66" i="5"/>
  <c r="A66" i="5"/>
  <c r="A67" i="5" s="1"/>
  <c r="A68" i="5" s="1"/>
  <c r="A69" i="5" s="1"/>
  <c r="A70" i="5" s="1"/>
  <c r="A71" i="5" s="1"/>
  <c r="A72" i="5" s="1"/>
  <c r="A73" i="5" s="1"/>
  <c r="I65" i="5"/>
  <c r="P65" i="5"/>
  <c r="E64" i="5"/>
  <c r="E63" i="5"/>
  <c r="I62" i="5"/>
  <c r="P62" i="5"/>
  <c r="I59" i="5"/>
  <c r="A57" i="5"/>
  <c r="A58" i="5" s="1"/>
  <c r="A59" i="5" s="1"/>
  <c r="A60" i="5" s="1"/>
  <c r="A61" i="5" s="1"/>
  <c r="A62" i="5" s="1"/>
  <c r="A63" i="5" s="1"/>
  <c r="A64" i="5" s="1"/>
  <c r="E39" i="5"/>
  <c r="E40" i="5"/>
  <c r="E41" i="5"/>
  <c r="E42" i="5"/>
  <c r="E43" i="5"/>
  <c r="E44" i="5"/>
  <c r="E45" i="5"/>
  <c r="E46" i="5"/>
  <c r="E47" i="5"/>
  <c r="E48" i="5"/>
  <c r="E49" i="5"/>
  <c r="E50" i="5"/>
  <c r="G34" i="5"/>
  <c r="G35" i="5"/>
  <c r="G36" i="5"/>
  <c r="G37" i="5"/>
  <c r="V37" i="5" s="1"/>
  <c r="G38" i="5"/>
  <c r="V38" i="5" s="1"/>
  <c r="G39" i="5"/>
  <c r="V39" i="5" s="1"/>
  <c r="G40" i="5"/>
  <c r="G41" i="5"/>
  <c r="G42" i="5"/>
  <c r="G43" i="5"/>
  <c r="G44" i="5"/>
  <c r="G45" i="5"/>
  <c r="G46" i="5"/>
  <c r="G47" i="5"/>
  <c r="G48" i="5"/>
  <c r="G49" i="5"/>
  <c r="G50" i="5"/>
  <c r="G33" i="5"/>
  <c r="E38" i="5"/>
  <c r="E34" i="5"/>
  <c r="E35" i="5"/>
  <c r="E36" i="5"/>
  <c r="E37" i="5"/>
  <c r="E33" i="5"/>
  <c r="H9" i="5"/>
  <c r="H57" i="5" s="1"/>
  <c r="I57" i="5" s="1"/>
  <c r="H8" i="5"/>
  <c r="H56" i="5" s="1"/>
  <c r="I56" i="5" s="1"/>
  <c r="G2" i="11" a="1"/>
  <c r="G2" i="11" s="1"/>
  <c r="S39" i="5" l="1"/>
  <c r="P39" i="5"/>
  <c r="M39" i="5"/>
  <c r="S38" i="5"/>
  <c r="S37" i="5"/>
  <c r="M37" i="5"/>
  <c r="P37" i="5"/>
  <c r="M38" i="5"/>
  <c r="P38" i="5"/>
  <c r="V62" i="5"/>
  <c r="S62" i="5"/>
  <c r="M62" i="5"/>
  <c r="F142" i="11"/>
  <c r="F148" i="11"/>
  <c r="F145" i="11"/>
  <c r="E126" i="11"/>
  <c r="E134" i="11"/>
  <c r="F2" i="11"/>
  <c r="E122" i="11" s="1"/>
  <c r="M2" i="11"/>
  <c r="I51" i="11"/>
  <c r="H218" i="11" s="1"/>
  <c r="C56" i="11"/>
  <c r="C66" i="11" s="1"/>
  <c r="E75" i="11" s="1"/>
  <c r="E87" i="11" s="1"/>
  <c r="D99" i="11" s="1"/>
  <c r="D106" i="11" s="1"/>
  <c r="D113" i="11" s="1"/>
  <c r="D120" i="11" s="1"/>
  <c r="E74" i="5"/>
  <c r="G74" i="3" l="1"/>
  <c r="E72" i="3"/>
  <c r="F74" i="3"/>
  <c r="G295" i="11"/>
  <c r="E74" i="3"/>
  <c r="D71" i="3"/>
  <c r="D72" i="3"/>
  <c r="G294" i="11"/>
  <c r="C66" i="3"/>
  <c r="F65" i="3"/>
  <c r="C74" i="3"/>
  <c r="E65" i="3"/>
  <c r="C65" i="3"/>
  <c r="G71" i="3"/>
  <c r="G282" i="11"/>
  <c r="D66" i="3"/>
  <c r="G72" i="3"/>
  <c r="G65" i="3"/>
  <c r="D74" i="3"/>
  <c r="C70" i="3"/>
  <c r="G292" i="11"/>
  <c r="D70" i="3"/>
  <c r="G67" i="3"/>
  <c r="G66" i="3"/>
  <c r="D64" i="3"/>
  <c r="F71" i="3"/>
  <c r="F66" i="3"/>
  <c r="G73" i="3"/>
  <c r="E70" i="3"/>
  <c r="F67" i="3"/>
  <c r="D65" i="3"/>
  <c r="E67" i="3"/>
  <c r="G64" i="3"/>
  <c r="E64" i="3"/>
  <c r="G283" i="11"/>
  <c r="C64" i="3"/>
  <c r="F73" i="3"/>
  <c r="F70" i="3"/>
  <c r="G234" i="11"/>
  <c r="C67" i="3"/>
  <c r="C73" i="3"/>
  <c r="E66" i="3"/>
  <c r="C72" i="3"/>
  <c r="E73" i="3"/>
  <c r="G70" i="3"/>
  <c r="D67" i="3"/>
  <c r="F64" i="3"/>
  <c r="D73" i="3"/>
  <c r="C71" i="3"/>
  <c r="G285" i="11"/>
  <c r="E71" i="3"/>
  <c r="F72" i="3"/>
  <c r="D163" i="11"/>
  <c r="D160" i="11"/>
  <c r="D164" i="11"/>
  <c r="D161" i="11"/>
  <c r="D162" i="11"/>
  <c r="J57" i="5"/>
  <c r="H87" i="11"/>
  <c r="H88" i="11" s="1"/>
  <c r="J61" i="5"/>
  <c r="M60" i="5"/>
  <c r="J58" i="5"/>
  <c r="J56" i="5"/>
  <c r="J59" i="5"/>
  <c r="M59" i="5"/>
  <c r="J60" i="5"/>
  <c r="M61" i="5"/>
  <c r="G291" i="11" l="1"/>
  <c r="G281" i="11"/>
  <c r="H71" i="3"/>
  <c r="H66" i="3"/>
  <c r="H90" i="11"/>
  <c r="H89" i="11"/>
  <c r="H91" i="11"/>
  <c r="J74" i="5"/>
  <c r="C8" i="3" l="1"/>
  <c r="H92" i="11"/>
  <c r="M30" i="11" s="1"/>
  <c r="M28" i="11" s="1"/>
  <c r="C7" i="3"/>
  <c r="M36" i="11" l="1"/>
  <c r="M34" i="11" s="1"/>
  <c r="M26" i="11" s="1"/>
  <c r="M49" i="11" s="1"/>
  <c r="E218" i="11" l="1"/>
  <c r="E217" i="11" s="1"/>
  <c r="E219" i="11"/>
  <c r="F219" i="11"/>
  <c r="E228" i="11"/>
  <c r="F228" i="11"/>
  <c r="F233" i="11"/>
  <c r="W26" i="5"/>
  <c r="C165" i="11"/>
  <c r="A9" i="3"/>
  <c r="A10" i="3"/>
  <c r="A11" i="3"/>
  <c r="A7" i="3"/>
  <c r="A6" i="3"/>
  <c r="A5" i="3"/>
  <c r="E227" i="11" l="1"/>
  <c r="E216" i="11"/>
  <c r="F227" i="11"/>
  <c r="A61" i="3" l="1"/>
  <c r="I8" i="5"/>
  <c r="J8" i="5" s="1"/>
  <c r="H34" i="5"/>
  <c r="F51" i="5"/>
  <c r="B34" i="5"/>
  <c r="B35" i="5"/>
  <c r="B36" i="5"/>
  <c r="B37" i="5"/>
  <c r="B38" i="5"/>
  <c r="B39" i="5"/>
  <c r="B40" i="5"/>
  <c r="B41" i="5"/>
  <c r="B42" i="5"/>
  <c r="B43" i="5"/>
  <c r="B44" i="5"/>
  <c r="B45" i="5"/>
  <c r="B46" i="5"/>
  <c r="B47" i="5"/>
  <c r="B48" i="5"/>
  <c r="B49" i="5"/>
  <c r="B50" i="5"/>
  <c r="B33" i="5"/>
  <c r="A43" i="5"/>
  <c r="A44" i="5" s="1"/>
  <c r="A45" i="5" s="1"/>
  <c r="A46" i="5" s="1"/>
  <c r="A47" i="5" s="1"/>
  <c r="A48" i="5" s="1"/>
  <c r="A49" i="5" s="1"/>
  <c r="A50" i="5" s="1"/>
  <c r="A34" i="5"/>
  <c r="A35" i="5" s="1"/>
  <c r="A36" i="5" s="1"/>
  <c r="A37" i="5" s="1"/>
  <c r="A38" i="5" s="1"/>
  <c r="A39" i="5" s="1"/>
  <c r="A40" i="5" s="1"/>
  <c r="A41" i="5" s="1"/>
  <c r="K17" i="5"/>
  <c r="K18" i="5"/>
  <c r="K19" i="5"/>
  <c r="K20" i="5"/>
  <c r="K21" i="5"/>
  <c r="K22" i="5"/>
  <c r="K23" i="5"/>
  <c r="K24" i="5"/>
  <c r="K25" i="5"/>
  <c r="K16" i="5"/>
  <c r="T25" i="5"/>
  <c r="T73" i="5" s="1"/>
  <c r="U73" i="5" s="1"/>
  <c r="Q25" i="5"/>
  <c r="N25" i="5"/>
  <c r="H25" i="5"/>
  <c r="T24" i="5"/>
  <c r="T72" i="5" s="1"/>
  <c r="U72" i="5" s="1"/>
  <c r="Q24" i="5"/>
  <c r="N24" i="5"/>
  <c r="H24" i="5"/>
  <c r="T23" i="5"/>
  <c r="T71" i="5" s="1"/>
  <c r="U71" i="5" s="1"/>
  <c r="Q23" i="5"/>
  <c r="N23" i="5"/>
  <c r="H23" i="5"/>
  <c r="T22" i="5"/>
  <c r="T70" i="5" s="1"/>
  <c r="U70" i="5" s="1"/>
  <c r="Q22" i="5"/>
  <c r="N22" i="5"/>
  <c r="H22" i="5"/>
  <c r="T21" i="5"/>
  <c r="T69" i="5" s="1"/>
  <c r="U69" i="5" s="1"/>
  <c r="Q21" i="5"/>
  <c r="N21" i="5"/>
  <c r="H21" i="5"/>
  <c r="T20" i="5"/>
  <c r="T68" i="5" s="1"/>
  <c r="U68" i="5" s="1"/>
  <c r="Q20" i="5"/>
  <c r="N20" i="5"/>
  <c r="H20" i="5"/>
  <c r="T19" i="5"/>
  <c r="T67" i="5" s="1"/>
  <c r="U67" i="5" s="1"/>
  <c r="Q19" i="5"/>
  <c r="N19" i="5"/>
  <c r="H19" i="5"/>
  <c r="T18" i="5"/>
  <c r="T66" i="5" s="1"/>
  <c r="U66" i="5" s="1"/>
  <c r="Q18" i="5"/>
  <c r="N18" i="5"/>
  <c r="H18" i="5"/>
  <c r="A18" i="5"/>
  <c r="A19" i="5" s="1"/>
  <c r="A20" i="5" s="1"/>
  <c r="A21" i="5" s="1"/>
  <c r="A22" i="5" s="1"/>
  <c r="A23" i="5" s="1"/>
  <c r="A24" i="5" s="1"/>
  <c r="A25" i="5" s="1"/>
  <c r="T17" i="5"/>
  <c r="T65" i="5" s="1"/>
  <c r="U65" i="5" s="1"/>
  <c r="Q17" i="5"/>
  <c r="N17" i="5"/>
  <c r="H17" i="5"/>
  <c r="T9" i="5"/>
  <c r="T57" i="5" s="1"/>
  <c r="U57" i="5" s="1"/>
  <c r="V57" i="5" s="1"/>
  <c r="T10" i="5"/>
  <c r="T58" i="5" s="1"/>
  <c r="T11" i="5"/>
  <c r="T59" i="5" s="1"/>
  <c r="U59" i="5" s="1"/>
  <c r="V59" i="5" s="1"/>
  <c r="T12" i="5"/>
  <c r="T13" i="5"/>
  <c r="T14" i="5"/>
  <c r="T15" i="5"/>
  <c r="T16" i="5"/>
  <c r="T8" i="5"/>
  <c r="Q9" i="5"/>
  <c r="Q10" i="5"/>
  <c r="Q11" i="5"/>
  <c r="Q12" i="5"/>
  <c r="Q13" i="5"/>
  <c r="Q14" i="5"/>
  <c r="Q15" i="5"/>
  <c r="Q16" i="5"/>
  <c r="Q8" i="5"/>
  <c r="N9" i="5"/>
  <c r="N10" i="5"/>
  <c r="N11" i="5"/>
  <c r="N12" i="5"/>
  <c r="N37" i="5" s="1"/>
  <c r="N60" i="5" s="1"/>
  <c r="O60" i="5" s="1"/>
  <c r="P60" i="5" s="1"/>
  <c r="N13" i="5"/>
  <c r="N38" i="5" s="1"/>
  <c r="N61" i="5" s="1"/>
  <c r="O61" i="5" s="1"/>
  <c r="P61" i="5" s="1"/>
  <c r="N14" i="5"/>
  <c r="N39" i="5" s="1"/>
  <c r="N62" i="5" s="1"/>
  <c r="O62" i="5" s="1"/>
  <c r="N15" i="5"/>
  <c r="N40" i="5" s="1"/>
  <c r="N63" i="5" s="1"/>
  <c r="O63" i="5" s="1"/>
  <c r="N16" i="5"/>
  <c r="N41" i="5" s="1"/>
  <c r="N64" i="5" s="1"/>
  <c r="O64" i="5" s="1"/>
  <c r="N8" i="5"/>
  <c r="O8" i="5" s="1"/>
  <c r="H10" i="5"/>
  <c r="H11" i="5"/>
  <c r="H12" i="5"/>
  <c r="H37" i="5" s="1"/>
  <c r="H13" i="5"/>
  <c r="H38" i="5" s="1"/>
  <c r="H14" i="5"/>
  <c r="H39" i="5" s="1"/>
  <c r="H15" i="5"/>
  <c r="H40" i="5" s="1"/>
  <c r="H16" i="5"/>
  <c r="H41" i="5" s="1"/>
  <c r="K15" i="5"/>
  <c r="K14" i="5"/>
  <c r="K13" i="5"/>
  <c r="K12" i="5"/>
  <c r="K11" i="5"/>
  <c r="K59" i="5" s="1"/>
  <c r="L59" i="5" s="1"/>
  <c r="K10" i="5"/>
  <c r="K58" i="5" s="1"/>
  <c r="K9" i="5"/>
  <c r="K57" i="5" s="1"/>
  <c r="L57" i="5" s="1"/>
  <c r="M57" i="5" s="1"/>
  <c r="K8" i="5"/>
  <c r="Q60" i="5" l="1"/>
  <c r="R60" i="5" s="1"/>
  <c r="S60" i="5" s="1"/>
  <c r="Q37" i="5"/>
  <c r="R37" i="5" s="1"/>
  <c r="Q67" i="5"/>
  <c r="R67" i="5" s="1"/>
  <c r="Q44" i="5"/>
  <c r="K39" i="5"/>
  <c r="L39" i="5" s="1"/>
  <c r="K62" i="5"/>
  <c r="L62" i="5" s="1"/>
  <c r="Q65" i="5"/>
  <c r="R65" i="5" s="1"/>
  <c r="Q42" i="5"/>
  <c r="K49" i="5"/>
  <c r="L49" i="5" s="1"/>
  <c r="K72" i="5"/>
  <c r="L72" i="5" s="1"/>
  <c r="Q50" i="5"/>
  <c r="Q73" i="5"/>
  <c r="Q36" i="5"/>
  <c r="Q59" i="5"/>
  <c r="K50" i="5"/>
  <c r="L50" i="5" s="1"/>
  <c r="K73" i="5"/>
  <c r="L73" i="5" s="1"/>
  <c r="Q71" i="5"/>
  <c r="Q48" i="5"/>
  <c r="K48" i="5"/>
  <c r="L48" i="5" s="1"/>
  <c r="K71" i="5"/>
  <c r="L71" i="5" s="1"/>
  <c r="K47" i="5"/>
  <c r="L47" i="5" s="1"/>
  <c r="K70" i="5"/>
  <c r="L70" i="5" s="1"/>
  <c r="Q41" i="5"/>
  <c r="Q64" i="5"/>
  <c r="R64" i="5" s="1"/>
  <c r="Q66" i="5"/>
  <c r="Q43" i="5"/>
  <c r="K45" i="5"/>
  <c r="L45" i="5" s="1"/>
  <c r="K68" i="5"/>
  <c r="L68" i="5" s="1"/>
  <c r="Q40" i="5"/>
  <c r="R40" i="5" s="1"/>
  <c r="Q63" i="5"/>
  <c r="R63" i="5" s="1"/>
  <c r="T37" i="5"/>
  <c r="U37" i="5" s="1"/>
  <c r="T60" i="5"/>
  <c r="U60" i="5" s="1"/>
  <c r="V60" i="5" s="1"/>
  <c r="K44" i="5"/>
  <c r="L44" i="5" s="1"/>
  <c r="K67" i="5"/>
  <c r="L67" i="5" s="1"/>
  <c r="Q58" i="5"/>
  <c r="R58" i="5" s="1"/>
  <c r="S58" i="5" s="1"/>
  <c r="Q35" i="5"/>
  <c r="T41" i="5"/>
  <c r="U41" i="5" s="1"/>
  <c r="T64" i="5"/>
  <c r="U64" i="5" s="1"/>
  <c r="T40" i="5"/>
  <c r="U40" i="5" s="1"/>
  <c r="T63" i="5"/>
  <c r="U63" i="5" s="1"/>
  <c r="T39" i="5"/>
  <c r="U39" i="5" s="1"/>
  <c r="T62" i="5"/>
  <c r="U62" i="5" s="1"/>
  <c r="Q72" i="5"/>
  <c r="R72" i="5" s="1"/>
  <c r="Q49" i="5"/>
  <c r="Q39" i="5"/>
  <c r="R39" i="5" s="1"/>
  <c r="Q62" i="5"/>
  <c r="R62" i="5" s="1"/>
  <c r="K43" i="5"/>
  <c r="L43" i="5" s="1"/>
  <c r="K66" i="5"/>
  <c r="L66" i="5" s="1"/>
  <c r="K38" i="5"/>
  <c r="L38" i="5" s="1"/>
  <c r="K61" i="5"/>
  <c r="L61" i="5" s="1"/>
  <c r="Q70" i="5"/>
  <c r="R70" i="5" s="1"/>
  <c r="Q47" i="5"/>
  <c r="K40" i="5"/>
  <c r="L40" i="5" s="1"/>
  <c r="K63" i="5"/>
  <c r="L63" i="5" s="1"/>
  <c r="K41" i="5"/>
  <c r="L41" i="5" s="1"/>
  <c r="K64" i="5"/>
  <c r="L64" i="5" s="1"/>
  <c r="Q45" i="5"/>
  <c r="Q68" i="5"/>
  <c r="R68" i="5" s="1"/>
  <c r="K46" i="5"/>
  <c r="L46" i="5" s="1"/>
  <c r="K69" i="5"/>
  <c r="L69" i="5" s="1"/>
  <c r="T38" i="5"/>
  <c r="U38" i="5" s="1"/>
  <c r="T61" i="5"/>
  <c r="U61" i="5" s="1"/>
  <c r="V61" i="5" s="1"/>
  <c r="Q46" i="5"/>
  <c r="Q69" i="5"/>
  <c r="R69" i="5" s="1"/>
  <c r="K37" i="5"/>
  <c r="L37" i="5" s="1"/>
  <c r="K60" i="5"/>
  <c r="L60" i="5" s="1"/>
  <c r="Q38" i="5"/>
  <c r="R38" i="5" s="1"/>
  <c r="Q61" i="5"/>
  <c r="R61" i="5" s="1"/>
  <c r="S61" i="5" s="1"/>
  <c r="K42" i="5"/>
  <c r="L42" i="5" s="1"/>
  <c r="K65" i="5"/>
  <c r="L65" i="5" s="1"/>
  <c r="Q34" i="5"/>
  <c r="R59" i="5" s="1"/>
  <c r="S59" i="5" s="1"/>
  <c r="Q57" i="5"/>
  <c r="R57" i="5" s="1"/>
  <c r="S57" i="5" s="1"/>
  <c r="U8" i="5"/>
  <c r="T33" i="5"/>
  <c r="U33" i="5" s="1"/>
  <c r="V33" i="5" s="1"/>
  <c r="T56" i="5"/>
  <c r="U56" i="5" s="1"/>
  <c r="V56" i="5" s="1"/>
  <c r="R8" i="5"/>
  <c r="Q33" i="5"/>
  <c r="R33" i="5" s="1"/>
  <c r="S33" i="5" s="1"/>
  <c r="Q56" i="5"/>
  <c r="R56" i="5" s="1"/>
  <c r="S56" i="5" s="1"/>
  <c r="L8" i="5"/>
  <c r="K56" i="5"/>
  <c r="L56" i="5" s="1"/>
  <c r="I41" i="5"/>
  <c r="J41" i="5" s="1"/>
  <c r="O37" i="5"/>
  <c r="I40" i="5"/>
  <c r="O38" i="5"/>
  <c r="I39" i="5"/>
  <c r="J39" i="5" s="1"/>
  <c r="I38" i="5"/>
  <c r="O40" i="5"/>
  <c r="I34" i="5"/>
  <c r="O39" i="5"/>
  <c r="I37" i="5"/>
  <c r="J37" i="5" s="1"/>
  <c r="O41" i="5"/>
  <c r="R11" i="5"/>
  <c r="U19" i="5"/>
  <c r="T44" i="5"/>
  <c r="U22" i="5"/>
  <c r="T47" i="5"/>
  <c r="U25" i="5"/>
  <c r="V25" i="5" s="1"/>
  <c r="T50" i="5"/>
  <c r="R10" i="5"/>
  <c r="R22" i="5"/>
  <c r="R9" i="5"/>
  <c r="R17" i="5"/>
  <c r="O20" i="5"/>
  <c r="N45" i="5"/>
  <c r="N68" i="5" s="1"/>
  <c r="O68" i="5" s="1"/>
  <c r="O23" i="5"/>
  <c r="N48" i="5"/>
  <c r="N71" i="5" s="1"/>
  <c r="O71" i="5" s="1"/>
  <c r="O17" i="5"/>
  <c r="N42" i="5"/>
  <c r="N65" i="5" s="1"/>
  <c r="O65" i="5" s="1"/>
  <c r="J40" i="5"/>
  <c r="O11" i="5"/>
  <c r="N36" i="5"/>
  <c r="N59" i="5" s="1"/>
  <c r="O59" i="5" s="1"/>
  <c r="P59" i="5" s="1"/>
  <c r="U17" i="5"/>
  <c r="T42" i="5"/>
  <c r="R20" i="5"/>
  <c r="R23" i="5"/>
  <c r="U9" i="5"/>
  <c r="T34" i="5"/>
  <c r="O10" i="5"/>
  <c r="N35" i="5"/>
  <c r="N58" i="5" s="1"/>
  <c r="U20" i="5"/>
  <c r="T45" i="5"/>
  <c r="U23" i="5"/>
  <c r="T48" i="5"/>
  <c r="J38" i="5"/>
  <c r="O9" i="5"/>
  <c r="N34" i="5"/>
  <c r="O18" i="5"/>
  <c r="N43" i="5"/>
  <c r="N66" i="5" s="1"/>
  <c r="O66" i="5" s="1"/>
  <c r="O21" i="5"/>
  <c r="N46" i="5"/>
  <c r="N69" i="5" s="1"/>
  <c r="O69" i="5" s="1"/>
  <c r="O24" i="5"/>
  <c r="N49" i="5"/>
  <c r="N72" i="5" s="1"/>
  <c r="O72" i="5" s="1"/>
  <c r="R25" i="5"/>
  <c r="R18" i="5"/>
  <c r="R21" i="5"/>
  <c r="R24" i="5"/>
  <c r="L9" i="5"/>
  <c r="K34" i="5"/>
  <c r="L10" i="5"/>
  <c r="K35" i="5"/>
  <c r="U18" i="5"/>
  <c r="T43" i="5"/>
  <c r="U21" i="5"/>
  <c r="T46" i="5"/>
  <c r="U24" i="5"/>
  <c r="T49" i="5"/>
  <c r="J34" i="5"/>
  <c r="L11" i="5"/>
  <c r="K36" i="5"/>
  <c r="U11" i="5"/>
  <c r="T36" i="5"/>
  <c r="R19" i="5"/>
  <c r="U10" i="5"/>
  <c r="T35" i="5"/>
  <c r="O19" i="5"/>
  <c r="N44" i="5"/>
  <c r="N67" i="5" s="1"/>
  <c r="O67" i="5" s="1"/>
  <c r="O22" i="5"/>
  <c r="N47" i="5"/>
  <c r="N70" i="5" s="1"/>
  <c r="O70" i="5" s="1"/>
  <c r="O25" i="5"/>
  <c r="N50" i="5"/>
  <c r="N73" i="5" s="1"/>
  <c r="O73" i="5" s="1"/>
  <c r="H46" i="5"/>
  <c r="H42" i="5"/>
  <c r="H36" i="5"/>
  <c r="H35" i="5"/>
  <c r="H48" i="5"/>
  <c r="K33" i="5"/>
  <c r="L58" i="5" s="1"/>
  <c r="M58" i="5" s="1"/>
  <c r="H50" i="5"/>
  <c r="H49" i="5"/>
  <c r="H45" i="5"/>
  <c r="H44" i="5"/>
  <c r="J9" i="5"/>
  <c r="H47" i="5"/>
  <c r="N33" i="5"/>
  <c r="H43" i="5"/>
  <c r="H33" i="5"/>
  <c r="I58" i="5" s="1"/>
  <c r="R15" i="5"/>
  <c r="U15" i="5"/>
  <c r="U14" i="5"/>
  <c r="U12" i="5"/>
  <c r="U16" i="5" s="1"/>
  <c r="R14" i="5"/>
  <c r="R13" i="5"/>
  <c r="R12" i="5"/>
  <c r="R16" i="5" s="1"/>
  <c r="O15" i="5"/>
  <c r="O14" i="5"/>
  <c r="O13" i="5"/>
  <c r="U13" i="5"/>
  <c r="O12" i="5"/>
  <c r="O16" i="5" s="1"/>
  <c r="L15" i="5"/>
  <c r="L14" i="5"/>
  <c r="L13" i="5"/>
  <c r="L12" i="5"/>
  <c r="L16" i="5" s="1"/>
  <c r="R66" i="5" l="1"/>
  <c r="R71" i="5"/>
  <c r="R73" i="5"/>
  <c r="R41" i="5"/>
  <c r="M56" i="5"/>
  <c r="M74" i="5" s="1"/>
  <c r="N57" i="5"/>
  <c r="O57" i="5" s="1"/>
  <c r="P57" i="5" s="1"/>
  <c r="S74" i="5"/>
  <c r="F8" i="3" s="1"/>
  <c r="O58" i="5"/>
  <c r="P58" i="5" s="1"/>
  <c r="N56" i="5"/>
  <c r="O56" i="5" s="1"/>
  <c r="P56" i="5" s="1"/>
  <c r="U58" i="5"/>
  <c r="T74" i="5"/>
  <c r="I48" i="5"/>
  <c r="R44" i="5"/>
  <c r="U34" i="5"/>
  <c r="V34" i="5" s="1"/>
  <c r="U49" i="5"/>
  <c r="O34" i="5"/>
  <c r="P34" i="5" s="1"/>
  <c r="R43" i="5"/>
  <c r="R47" i="5"/>
  <c r="I42" i="5"/>
  <c r="R48" i="5"/>
  <c r="R36" i="5"/>
  <c r="S36" i="5" s="1"/>
  <c r="O33" i="5"/>
  <c r="P33" i="5" s="1"/>
  <c r="I46" i="5"/>
  <c r="U43" i="5"/>
  <c r="R50" i="5"/>
  <c r="O42" i="5"/>
  <c r="R35" i="5"/>
  <c r="S35" i="5" s="1"/>
  <c r="I33" i="5"/>
  <c r="R34" i="5"/>
  <c r="S34" i="5" s="1"/>
  <c r="I35" i="5"/>
  <c r="J35" i="5" s="1"/>
  <c r="I43" i="5"/>
  <c r="J43" i="5" s="1"/>
  <c r="U36" i="5"/>
  <c r="V36" i="5" s="1"/>
  <c r="I47" i="5"/>
  <c r="J47" i="5" s="1"/>
  <c r="O50" i="5"/>
  <c r="L36" i="5"/>
  <c r="M36" i="5" s="1"/>
  <c r="R45" i="5"/>
  <c r="L35" i="5"/>
  <c r="M35" i="5" s="1"/>
  <c r="O49" i="5"/>
  <c r="O48" i="5"/>
  <c r="U50" i="5"/>
  <c r="R46" i="5"/>
  <c r="I45" i="5"/>
  <c r="J45" i="5" s="1"/>
  <c r="L34" i="5"/>
  <c r="M34" i="5" s="1"/>
  <c r="O46" i="5"/>
  <c r="O45" i="5"/>
  <c r="U47" i="5"/>
  <c r="O47" i="5"/>
  <c r="U42" i="5"/>
  <c r="I49" i="5"/>
  <c r="J49" i="5" s="1"/>
  <c r="O44" i="5"/>
  <c r="U45" i="5"/>
  <c r="O36" i="5"/>
  <c r="P36" i="5" s="1"/>
  <c r="I36" i="5"/>
  <c r="I44" i="5"/>
  <c r="I50" i="5"/>
  <c r="R49" i="5"/>
  <c r="O43" i="5"/>
  <c r="R42" i="5"/>
  <c r="U44" i="5"/>
  <c r="U46" i="5"/>
  <c r="U48" i="5"/>
  <c r="U35" i="5"/>
  <c r="V35" i="5" s="1"/>
  <c r="O35" i="5"/>
  <c r="P35" i="5" s="1"/>
  <c r="J44" i="5"/>
  <c r="J36" i="5"/>
  <c r="J50" i="5"/>
  <c r="J48" i="5"/>
  <c r="J42" i="5"/>
  <c r="J46" i="5"/>
  <c r="T51" i="5"/>
  <c r="L25" i="5"/>
  <c r="L20" i="5"/>
  <c r="L22" i="5"/>
  <c r="L17" i="5"/>
  <c r="L24" i="5"/>
  <c r="L19" i="5"/>
  <c r="L21" i="5"/>
  <c r="L23" i="5"/>
  <c r="L18" i="5"/>
  <c r="D92" i="11"/>
  <c r="H83" i="3"/>
  <c r="H82" i="3"/>
  <c r="H84" i="3"/>
  <c r="D115" i="11"/>
  <c r="D108" i="11"/>
  <c r="D101" i="11"/>
  <c r="D94" i="11"/>
  <c r="C15" i="3"/>
  <c r="F218" i="11"/>
  <c r="B69" i="11"/>
  <c r="C69" i="11"/>
  <c r="F45" i="11" s="1"/>
  <c r="C62" i="11"/>
  <c r="F44" i="11" s="1"/>
  <c r="H228" i="11"/>
  <c r="B59" i="3"/>
  <c r="A46" i="3"/>
  <c r="A47" i="3"/>
  <c r="A48" i="3"/>
  <c r="A49" i="3"/>
  <c r="A50" i="3"/>
  <c r="A51" i="3"/>
  <c r="A52" i="3"/>
  <c r="A53" i="3"/>
  <c r="A54" i="3"/>
  <c r="A55" i="3"/>
  <c r="A56" i="3"/>
  <c r="A57" i="3"/>
  <c r="A58" i="3"/>
  <c r="A45" i="3"/>
  <c r="A20" i="3"/>
  <c r="A21" i="3"/>
  <c r="A22" i="3"/>
  <c r="A23" i="3"/>
  <c r="A24" i="3"/>
  <c r="A25" i="3"/>
  <c r="A26" i="3"/>
  <c r="A27" i="3"/>
  <c r="A28" i="3"/>
  <c r="A29" i="3"/>
  <c r="A30" i="3"/>
  <c r="A31" i="3"/>
  <c r="A32" i="3"/>
  <c r="A33" i="3"/>
  <c r="A34" i="3"/>
  <c r="A35" i="3"/>
  <c r="A36" i="3"/>
  <c r="A37" i="3"/>
  <c r="A38" i="3"/>
  <c r="A39" i="3"/>
  <c r="A40" i="3"/>
  <c r="A41" i="3"/>
  <c r="A42" i="3"/>
  <c r="A43" i="3"/>
  <c r="A44" i="3"/>
  <c r="A19" i="3"/>
  <c r="B165" i="11"/>
  <c r="H233" i="11"/>
  <c r="L39" i="11"/>
  <c r="E38" i="11"/>
  <c r="L37" i="11"/>
  <c r="E36" i="11"/>
  <c r="L31" i="11"/>
  <c r="E30" i="11"/>
  <c r="E28" i="11"/>
  <c r="L21" i="11"/>
  <c r="L15" i="11"/>
  <c r="E13" i="11"/>
  <c r="E7" i="11" s="1"/>
  <c r="E3" i="11" s="1"/>
  <c r="L5" i="11"/>
  <c r="C111" i="2"/>
  <c r="E173" i="2" s="1"/>
  <c r="E172" i="2" s="1"/>
  <c r="B111" i="2"/>
  <c r="L153" i="2"/>
  <c r="L131" i="2"/>
  <c r="E159" i="2"/>
  <c r="E154" i="2"/>
  <c r="E152" i="2"/>
  <c r="E146" i="2"/>
  <c r="E144" i="2"/>
  <c r="E129" i="2"/>
  <c r="E123" i="2" s="1"/>
  <c r="E119" i="2" s="1"/>
  <c r="L155" i="2"/>
  <c r="L147" i="2"/>
  <c r="L144" i="2" s="1"/>
  <c r="L137" i="2"/>
  <c r="L121" i="2"/>
  <c r="L3" i="11" l="1"/>
  <c r="F217" i="11"/>
  <c r="F216" i="11" s="1"/>
  <c r="G218" i="11"/>
  <c r="L30" i="11"/>
  <c r="L28" i="11" s="1"/>
  <c r="E45" i="11"/>
  <c r="E43" i="11" s="1"/>
  <c r="B87" i="3"/>
  <c r="U74" i="5"/>
  <c r="V58" i="5"/>
  <c r="V74" i="5" s="1"/>
  <c r="G8" i="3" s="1"/>
  <c r="P74" i="5"/>
  <c r="D8" i="3" s="1"/>
  <c r="J33" i="5"/>
  <c r="V51" i="5"/>
  <c r="G7" i="3" s="1"/>
  <c r="U51" i="5"/>
  <c r="G5" i="3"/>
  <c r="D5" i="3"/>
  <c r="C5" i="3"/>
  <c r="F5" i="3"/>
  <c r="E5" i="3"/>
  <c r="S10" i="5"/>
  <c r="S22" i="5"/>
  <c r="P16" i="5"/>
  <c r="S15" i="5"/>
  <c r="P11" i="5"/>
  <c r="P13" i="5"/>
  <c r="P14" i="5"/>
  <c r="P15" i="5"/>
  <c r="S11" i="5"/>
  <c r="S23" i="5"/>
  <c r="P17" i="5"/>
  <c r="P21" i="5"/>
  <c r="P10" i="5"/>
  <c r="P12" i="5"/>
  <c r="P25" i="5"/>
  <c r="P8" i="5"/>
  <c r="S12" i="5"/>
  <c r="S24" i="5"/>
  <c r="P18" i="5"/>
  <c r="P9" i="5"/>
  <c r="P22" i="5"/>
  <c r="P23" i="5"/>
  <c r="P24" i="5"/>
  <c r="S13" i="5"/>
  <c r="S25" i="5"/>
  <c r="P19" i="5"/>
  <c r="P20" i="5"/>
  <c r="S16" i="5"/>
  <c r="S18" i="5"/>
  <c r="S20" i="5"/>
  <c r="S14" i="5"/>
  <c r="S8" i="5"/>
  <c r="S17" i="5"/>
  <c r="S19" i="5"/>
  <c r="S9" i="5"/>
  <c r="S21" i="5"/>
  <c r="V18" i="5"/>
  <c r="M13" i="5"/>
  <c r="M25" i="5"/>
  <c r="V19" i="5"/>
  <c r="M14" i="5"/>
  <c r="M8" i="5"/>
  <c r="V10" i="5"/>
  <c r="V22" i="5"/>
  <c r="M17" i="5"/>
  <c r="V23" i="5"/>
  <c r="V24" i="5"/>
  <c r="M19" i="5"/>
  <c r="V8" i="5"/>
  <c r="M21" i="5"/>
  <c r="V15" i="5"/>
  <c r="M10" i="5"/>
  <c r="M23" i="5"/>
  <c r="M24" i="5"/>
  <c r="V20" i="5"/>
  <c r="M15" i="5"/>
  <c r="V9" i="5"/>
  <c r="V21" i="5"/>
  <c r="M16" i="5"/>
  <c r="V11" i="5"/>
  <c r="M18" i="5"/>
  <c r="V12" i="5"/>
  <c r="V13" i="5"/>
  <c r="M20" i="5"/>
  <c r="V14" i="5"/>
  <c r="M9" i="5"/>
  <c r="M22" i="5"/>
  <c r="V16" i="5"/>
  <c r="M11" i="5"/>
  <c r="V17" i="5"/>
  <c r="M12" i="5"/>
  <c r="G77" i="3"/>
  <c r="J13" i="5"/>
  <c r="J25" i="5"/>
  <c r="J14" i="5"/>
  <c r="J15" i="5"/>
  <c r="J16" i="5"/>
  <c r="J17" i="5"/>
  <c r="J18" i="5"/>
  <c r="J22" i="5"/>
  <c r="J12" i="5"/>
  <c r="J19" i="5"/>
  <c r="J20" i="5"/>
  <c r="J10" i="5"/>
  <c r="J11" i="5"/>
  <c r="J21" i="5"/>
  <c r="J23" i="5"/>
  <c r="J24" i="5"/>
  <c r="B86" i="3"/>
  <c r="G85" i="3"/>
  <c r="G86" i="3" s="1"/>
  <c r="F85" i="3"/>
  <c r="F86" i="3" s="1"/>
  <c r="C85" i="3"/>
  <c r="C86" i="3" s="1"/>
  <c r="E85" i="3"/>
  <c r="E86" i="3" s="1"/>
  <c r="D85" i="3"/>
  <c r="D86" i="3" s="1"/>
  <c r="H81" i="3"/>
  <c r="F77" i="3"/>
  <c r="G277" i="11"/>
  <c r="F23" i="3"/>
  <c r="C26" i="3"/>
  <c r="E28" i="3"/>
  <c r="G30" i="3"/>
  <c r="D33" i="3"/>
  <c r="F35" i="3"/>
  <c r="C38" i="3"/>
  <c r="E40" i="3"/>
  <c r="G42" i="3"/>
  <c r="D45" i="3"/>
  <c r="F47" i="3"/>
  <c r="C50" i="3"/>
  <c r="E52" i="3"/>
  <c r="G54" i="3"/>
  <c r="D57" i="3"/>
  <c r="D9" i="3"/>
  <c r="E23" i="3"/>
  <c r="E35" i="3"/>
  <c r="D21" i="3"/>
  <c r="E47" i="3"/>
  <c r="G23" i="3"/>
  <c r="F40" i="3"/>
  <c r="G28" i="3"/>
  <c r="G40" i="3"/>
  <c r="E50" i="3"/>
  <c r="F57" i="3"/>
  <c r="G6" i="3"/>
  <c r="F14" i="3"/>
  <c r="E19" i="3"/>
  <c r="G21" i="3"/>
  <c r="D24" i="3"/>
  <c r="F26" i="3"/>
  <c r="C29" i="3"/>
  <c r="E31" i="3"/>
  <c r="G33" i="3"/>
  <c r="D36" i="3"/>
  <c r="F38" i="3"/>
  <c r="C41" i="3"/>
  <c r="E43" i="3"/>
  <c r="G45" i="3"/>
  <c r="D48" i="3"/>
  <c r="F50" i="3"/>
  <c r="C53" i="3"/>
  <c r="E55" i="3"/>
  <c r="G57" i="3"/>
  <c r="F9" i="3"/>
  <c r="E6" i="3"/>
  <c r="C19" i="3"/>
  <c r="F30" i="3"/>
  <c r="D26" i="3"/>
  <c r="D50" i="3"/>
  <c r="G14" i="3"/>
  <c r="F19" i="3"/>
  <c r="C22" i="3"/>
  <c r="E24" i="3"/>
  <c r="G26" i="3"/>
  <c r="D29" i="3"/>
  <c r="F31" i="3"/>
  <c r="C34" i="3"/>
  <c r="E36" i="3"/>
  <c r="G38" i="3"/>
  <c r="G10" i="3" s="1"/>
  <c r="D41" i="3"/>
  <c r="F43" i="3"/>
  <c r="C46" i="3"/>
  <c r="E48" i="3"/>
  <c r="G50" i="3"/>
  <c r="D53" i="3"/>
  <c r="F55" i="3"/>
  <c r="C58" i="3"/>
  <c r="D28" i="3"/>
  <c r="D52" i="3"/>
  <c r="E21" i="3"/>
  <c r="E33" i="3"/>
  <c r="E45" i="3"/>
  <c r="C55" i="3"/>
  <c r="D19" i="3"/>
  <c r="C36" i="3"/>
  <c r="G11" i="3"/>
  <c r="D15" i="3"/>
  <c r="G19" i="3"/>
  <c r="D22" i="3"/>
  <c r="F24" i="3"/>
  <c r="C27" i="3"/>
  <c r="E29" i="3"/>
  <c r="G31" i="3"/>
  <c r="D34" i="3"/>
  <c r="F36" i="3"/>
  <c r="C39" i="3"/>
  <c r="E41" i="3"/>
  <c r="G43" i="3"/>
  <c r="D46" i="3"/>
  <c r="F48" i="3"/>
  <c r="C51" i="3"/>
  <c r="E53" i="3"/>
  <c r="G55" i="3"/>
  <c r="D58" i="3"/>
  <c r="C6" i="3"/>
  <c r="E9" i="3"/>
  <c r="G49" i="3"/>
  <c r="C24" i="3"/>
  <c r="F33" i="3"/>
  <c r="C48" i="3"/>
  <c r="D55" i="3"/>
  <c r="E15" i="3"/>
  <c r="C20" i="3"/>
  <c r="E22" i="3"/>
  <c r="G24" i="3"/>
  <c r="D27" i="3"/>
  <c r="F29" i="3"/>
  <c r="C32" i="3"/>
  <c r="E34" i="3"/>
  <c r="G36" i="3"/>
  <c r="D39" i="3"/>
  <c r="F41" i="3"/>
  <c r="C44" i="3"/>
  <c r="E46" i="3"/>
  <c r="G48" i="3"/>
  <c r="D51" i="3"/>
  <c r="F53" i="3"/>
  <c r="C56" i="3"/>
  <c r="E58" i="3"/>
  <c r="E10" i="3"/>
  <c r="C77" i="3"/>
  <c r="G25" i="3"/>
  <c r="F42" i="3"/>
  <c r="F11" i="3"/>
  <c r="F28" i="3"/>
  <c r="G9" i="3"/>
  <c r="E26" i="3"/>
  <c r="F15" i="3"/>
  <c r="D20" i="3"/>
  <c r="F22" i="3"/>
  <c r="C25" i="3"/>
  <c r="E27" i="3"/>
  <c r="G29" i="3"/>
  <c r="D32" i="3"/>
  <c r="F34" i="3"/>
  <c r="C37" i="3"/>
  <c r="E39" i="3"/>
  <c r="G41" i="3"/>
  <c r="D44" i="3"/>
  <c r="F46" i="3"/>
  <c r="C49" i="3"/>
  <c r="E51" i="3"/>
  <c r="G53" i="3"/>
  <c r="D56" i="3"/>
  <c r="F58" i="3"/>
  <c r="C9" i="3"/>
  <c r="E11" i="3"/>
  <c r="D77" i="3"/>
  <c r="E16" i="3"/>
  <c r="G37" i="3"/>
  <c r="F16" i="3"/>
  <c r="D38" i="3"/>
  <c r="E14" i="3"/>
  <c r="D43" i="3"/>
  <c r="D11" i="3"/>
  <c r="G15" i="3"/>
  <c r="E20" i="3"/>
  <c r="G22" i="3"/>
  <c r="D25" i="3"/>
  <c r="F27" i="3"/>
  <c r="C30" i="3"/>
  <c r="E32" i="3"/>
  <c r="G34" i="3"/>
  <c r="D37" i="3"/>
  <c r="F39" i="3"/>
  <c r="C42" i="3"/>
  <c r="E44" i="3"/>
  <c r="G46" i="3"/>
  <c r="D49" i="3"/>
  <c r="F51" i="3"/>
  <c r="C54" i="3"/>
  <c r="E56" i="3"/>
  <c r="G58" i="3"/>
  <c r="C10" i="3"/>
  <c r="F6" i="3"/>
  <c r="E77" i="3"/>
  <c r="C21" i="3"/>
  <c r="D40" i="3"/>
  <c r="D14" i="3"/>
  <c r="C31" i="3"/>
  <c r="C43" i="3"/>
  <c r="F52" i="3"/>
  <c r="D10" i="3"/>
  <c r="D31" i="3"/>
  <c r="F45" i="3"/>
  <c r="G52" i="3"/>
  <c r="C16" i="3"/>
  <c r="F20" i="3"/>
  <c r="C23" i="3"/>
  <c r="E25" i="3"/>
  <c r="G27" i="3"/>
  <c r="D30" i="3"/>
  <c r="F32" i="3"/>
  <c r="C35" i="3"/>
  <c r="E37" i="3"/>
  <c r="G39" i="3"/>
  <c r="D42" i="3"/>
  <c r="F44" i="3"/>
  <c r="C47" i="3"/>
  <c r="E49" i="3"/>
  <c r="G51" i="3"/>
  <c r="D54" i="3"/>
  <c r="F56" i="3"/>
  <c r="C11" i="3"/>
  <c r="C33" i="3"/>
  <c r="C45" i="3"/>
  <c r="F54" i="3"/>
  <c r="C57" i="3"/>
  <c r="C14" i="3"/>
  <c r="G16" i="3"/>
  <c r="G35" i="3"/>
  <c r="G47" i="3"/>
  <c r="E57" i="3"/>
  <c r="F21" i="3"/>
  <c r="E38" i="3"/>
  <c r="D16" i="3"/>
  <c r="G20" i="3"/>
  <c r="D23" i="3"/>
  <c r="F25" i="3"/>
  <c r="C28" i="3"/>
  <c r="E30" i="3"/>
  <c r="G32" i="3"/>
  <c r="D35" i="3"/>
  <c r="F37" i="3"/>
  <c r="C40" i="3"/>
  <c r="E42" i="3"/>
  <c r="D47" i="3"/>
  <c r="F49" i="3"/>
  <c r="C52" i="3"/>
  <c r="E54" i="3"/>
  <c r="G56" i="3"/>
  <c r="D6" i="3"/>
  <c r="F10" i="3"/>
  <c r="E35" i="11"/>
  <c r="E27" i="11"/>
  <c r="L34" i="11"/>
  <c r="E171" i="2"/>
  <c r="L150" i="2"/>
  <c r="L142" i="2" s="1"/>
  <c r="L119" i="2"/>
  <c r="E143" i="2"/>
  <c r="E151" i="2"/>
  <c r="W74" i="5" l="1"/>
  <c r="H222" i="11" s="1"/>
  <c r="G222" i="11" s="1"/>
  <c r="H5" i="3"/>
  <c r="L26" i="11"/>
  <c r="L49" i="11" s="1"/>
  <c r="H70" i="3"/>
  <c r="E8" i="3"/>
  <c r="H8" i="3" s="1"/>
  <c r="G217" i="11"/>
  <c r="P51" i="5"/>
  <c r="E7" i="3" s="1"/>
  <c r="S51" i="5"/>
  <c r="F7" i="3" s="1"/>
  <c r="J51" i="5"/>
  <c r="H217" i="11"/>
  <c r="P26" i="5"/>
  <c r="E61" i="3" s="1"/>
  <c r="M26" i="5"/>
  <c r="S26" i="5"/>
  <c r="F61" i="3" s="1"/>
  <c r="V26" i="5"/>
  <c r="G61" i="3" s="1"/>
  <c r="J26" i="5"/>
  <c r="C61" i="3" s="1"/>
  <c r="H85" i="3"/>
  <c r="H86" i="3" s="1"/>
  <c r="G228" i="11"/>
  <c r="G233" i="11"/>
  <c r="H58" i="3"/>
  <c r="H56" i="3"/>
  <c r="H51" i="3"/>
  <c r="H49" i="3"/>
  <c r="D59" i="3"/>
  <c r="H54" i="3"/>
  <c r="H55" i="3"/>
  <c r="H57" i="3"/>
  <c r="H50" i="3"/>
  <c r="C59" i="3"/>
  <c r="H48" i="3"/>
  <c r="E59" i="3"/>
  <c r="H52" i="3"/>
  <c r="H53" i="3"/>
  <c r="G59" i="3"/>
  <c r="F59" i="3"/>
  <c r="F287" i="11"/>
  <c r="F303" i="11" s="1"/>
  <c r="E287" i="11"/>
  <c r="E303" i="11" s="1"/>
  <c r="E25" i="11"/>
  <c r="E49" i="11" s="1"/>
  <c r="L165" i="2"/>
  <c r="E141" i="2"/>
  <c r="E165" i="2" s="1"/>
  <c r="X26" i="5" l="1"/>
  <c r="H275" i="11" s="1"/>
  <c r="D61" i="3"/>
  <c r="L33" i="5"/>
  <c r="M33" i="5" s="1"/>
  <c r="G275" i="11" l="1"/>
  <c r="G227" i="11" s="1"/>
  <c r="H227" i="11"/>
  <c r="M51" i="5"/>
  <c r="H47" i="3"/>
  <c r="H46" i="3"/>
  <c r="D7" i="3" l="1"/>
  <c r="W51" i="5"/>
  <c r="H221" i="11" s="1"/>
  <c r="H45" i="3"/>
  <c r="G221" i="11" l="1"/>
  <c r="G219" i="11" s="1"/>
  <c r="G216" i="11" s="1"/>
  <c r="G287" i="11" s="1"/>
  <c r="G303" i="11" s="1"/>
  <c r="H219" i="11"/>
  <c r="H216" i="11" s="1"/>
  <c r="H287" i="11" s="1"/>
  <c r="H303" i="11" s="1"/>
  <c r="B62" i="3"/>
  <c r="A9" i="5" l="1"/>
  <c r="H7" i="3" l="1"/>
  <c r="A10" i="5"/>
  <c r="A11" i="5" s="1"/>
  <c r="A12" i="5" s="1"/>
  <c r="A13" i="5" s="1"/>
  <c r="A14" i="5" s="1"/>
  <c r="A15" i="5" s="1"/>
  <c r="A16" i="5" s="1"/>
  <c r="F62" i="3" l="1"/>
  <c r="C62" i="3"/>
  <c r="E62" i="3"/>
  <c r="D62" i="3"/>
  <c r="G62" i="3"/>
  <c r="H61" i="3" l="1"/>
  <c r="H62" i="3" s="1"/>
  <c r="M4" i="4"/>
  <c r="M3" i="4"/>
  <c r="M2" i="4"/>
  <c r="H6" i="3" l="1"/>
  <c r="B75" i="3" l="1"/>
  <c r="C78" i="3"/>
  <c r="D78" i="3"/>
  <c r="E78" i="3"/>
  <c r="F78" i="3"/>
  <c r="G78" i="3"/>
  <c r="B78" i="3"/>
  <c r="B68" i="3"/>
  <c r="B12" i="3"/>
  <c r="H73" i="3" l="1"/>
  <c r="B17" i="3"/>
  <c r="B88" i="3" s="1"/>
  <c r="B89" i="3" s="1"/>
  <c r="H11" i="3"/>
  <c r="H10" i="3"/>
  <c r="G75" i="3"/>
  <c r="H9" i="3"/>
  <c r="F17" i="3" l="1"/>
  <c r="D75" i="3"/>
  <c r="F75" i="3"/>
  <c r="G17" i="3"/>
  <c r="E17" i="3"/>
  <c r="C17" i="3"/>
  <c r="H15" i="3"/>
  <c r="H16" i="3"/>
  <c r="D17" i="3"/>
  <c r="H14" i="3"/>
  <c r="H67" i="3"/>
  <c r="G68" i="3"/>
  <c r="H65" i="3"/>
  <c r="D68" i="3"/>
  <c r="H77" i="3"/>
  <c r="H78" i="3" s="1"/>
  <c r="C68" i="3"/>
  <c r="E68" i="3"/>
  <c r="F68" i="3"/>
  <c r="H74" i="3"/>
  <c r="H64" i="3"/>
  <c r="H17" i="3" l="1"/>
  <c r="H68" i="3"/>
  <c r="H40" i="3" l="1"/>
  <c r="H38" i="3"/>
  <c r="H34" i="3"/>
  <c r="H32" i="3"/>
  <c r="H28" i="3"/>
  <c r="C12" i="3" l="1"/>
  <c r="F12" i="3"/>
  <c r="F88" i="3" s="1"/>
  <c r="D12" i="3"/>
  <c r="D88" i="3" s="1"/>
  <c r="G12" i="3"/>
  <c r="G88" i="3" s="1"/>
  <c r="E12" i="3"/>
  <c r="E75" i="3"/>
  <c r="C75" i="3"/>
  <c r="E88" i="3" l="1"/>
  <c r="C88" i="3"/>
  <c r="C89" i="3" s="1"/>
  <c r="H42" i="3"/>
  <c r="H12" i="3"/>
  <c r="H19" i="3"/>
  <c r="H36" i="3"/>
  <c r="H72" i="3"/>
  <c r="H30" i="3"/>
  <c r="H41" i="3"/>
  <c r="H37" i="3"/>
  <c r="H33" i="3"/>
  <c r="H29" i="3"/>
  <c r="H21" i="3"/>
  <c r="H22" i="3"/>
  <c r="H26" i="3"/>
  <c r="H25" i="3"/>
  <c r="H24" i="3"/>
  <c r="H20" i="3"/>
  <c r="H43" i="3"/>
  <c r="H39" i="3"/>
  <c r="H35" i="3"/>
  <c r="H31" i="3"/>
  <c r="H27" i="3"/>
  <c r="H23" i="3"/>
  <c r="H44" i="3"/>
  <c r="H59" i="3" l="1"/>
  <c r="H75" i="3"/>
  <c r="D89" i="3" l="1"/>
  <c r="E89" i="3" s="1"/>
  <c r="F89" i="3" s="1"/>
  <c r="G89" i="3" s="1"/>
  <c r="H88" i="3" s="1"/>
  <c r="E242" i="2" l="1"/>
  <c r="E258" i="2" s="1"/>
  <c r="I2" i="11"/>
  <c r="H2" i="11"/>
</calcChain>
</file>

<file path=xl/comments1.xml><?xml version="1.0" encoding="utf-8"?>
<comments xmlns="http://schemas.openxmlformats.org/spreadsheetml/2006/main">
  <authors>
    <author>Murielle Demeulemeester</author>
  </authors>
  <commentList>
    <comment ref="A37" authorId="0" shapeId="0">
      <text>
        <r>
          <rPr>
            <b/>
            <sz val="9"/>
            <color indexed="81"/>
            <rFont val="Tahoma"/>
            <family val="2"/>
          </rPr>
          <t xml:space="preserve">ONE:
</t>
        </r>
        <r>
          <rPr>
            <sz val="9"/>
            <color indexed="81"/>
            <rFont val="Tahoma"/>
            <family val="2"/>
          </rPr>
          <t>Pour revenir à la ligne --&gt; cliquez sur ALT + ENTER
Pour ajuster les cellules au contenu de votre exposé --&gt; cliquez bouton droit de la souris dans la cellule</t>
        </r>
      </text>
    </comment>
    <comment ref="A41" authorId="0" shapeId="0">
      <text>
        <r>
          <rPr>
            <b/>
            <sz val="9"/>
            <color indexed="81"/>
            <rFont val="Tahoma"/>
            <family val="2"/>
          </rPr>
          <t xml:space="preserve">ONE:
</t>
        </r>
        <r>
          <rPr>
            <sz val="9"/>
            <color indexed="81"/>
            <rFont val="Tahoma"/>
            <family val="2"/>
          </rPr>
          <t>Pour revenir à la ligne --&gt; cliquez sur ALT + ENTER
Pour ajuster les cellules au contenu de votre exposé --&gt; cliquez bouton droit de la souris dans la cellule</t>
        </r>
      </text>
    </comment>
    <comment ref="A45" authorId="0" shapeId="0">
      <text>
        <r>
          <rPr>
            <b/>
            <sz val="9"/>
            <color indexed="81"/>
            <rFont val="Tahoma"/>
            <family val="2"/>
          </rPr>
          <t xml:space="preserve">ONE:
</t>
        </r>
        <r>
          <rPr>
            <sz val="9"/>
            <color indexed="81"/>
            <rFont val="Tahoma"/>
            <family val="2"/>
          </rPr>
          <t>Pour revenir à la ligne --&gt; cliquez sur ALT + ENTER
Pour ajuster les cellules au contenu de votre exposé --&gt; cliquez bouton droit de la souris dans la cellule</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<sst xmlns="http://schemas.openxmlformats.org/spreadsheetml/2006/main" count="787" uniqueCount="387">
  <si>
    <t>Type de milieu d'accueil:</t>
  </si>
  <si>
    <t>Charges locatives</t>
  </si>
  <si>
    <t>Entretien et réparation</t>
  </si>
  <si>
    <t>Produits d'entretien divers</t>
  </si>
  <si>
    <t>Cotisations sociales pour indépendants</t>
  </si>
  <si>
    <t>Eau</t>
  </si>
  <si>
    <t>Chauffage</t>
  </si>
  <si>
    <t>Electricité</t>
  </si>
  <si>
    <t>Téléphone</t>
  </si>
  <si>
    <t>Petit matériel</t>
  </si>
  <si>
    <t>Frais postaux</t>
  </si>
  <si>
    <t>Fournitures de bureau</t>
  </si>
  <si>
    <t>Fournitures informatiques</t>
  </si>
  <si>
    <t>Documentation</t>
  </si>
  <si>
    <t>Frais pharmaceutiques</t>
  </si>
  <si>
    <t>Assurance responsablitité civile</t>
  </si>
  <si>
    <t>Assurance incendie</t>
  </si>
  <si>
    <t>Assurance protection juridique</t>
  </si>
  <si>
    <t>Frais de déplacement</t>
  </si>
  <si>
    <t>Assurance en dommage corporel</t>
  </si>
  <si>
    <t>Honoraires comptables</t>
  </si>
  <si>
    <t>Honoraires de médecins</t>
  </si>
  <si>
    <t>Vêtements de travail</t>
  </si>
  <si>
    <t>Janvier</t>
  </si>
  <si>
    <t>Février</t>
  </si>
  <si>
    <t>Mars</t>
  </si>
  <si>
    <t>Avril</t>
  </si>
  <si>
    <t>Juin</t>
  </si>
  <si>
    <t>Juillet</t>
  </si>
  <si>
    <t>Août</t>
  </si>
  <si>
    <t>Septembre</t>
  </si>
  <si>
    <t>Octobre</t>
  </si>
  <si>
    <t>Novembre</t>
  </si>
  <si>
    <t>Décembre</t>
  </si>
  <si>
    <t>Mai</t>
  </si>
  <si>
    <t>Mois</t>
  </si>
  <si>
    <t xml:space="preserve">TOTAL JOURS PRESTES </t>
  </si>
  <si>
    <t>Montant mensuel que vous escomptez vous attribuer par mois</t>
  </si>
  <si>
    <t>Un(e) accueillant(e) autonome</t>
  </si>
  <si>
    <t>Tableau de trésorerie</t>
  </si>
  <si>
    <t>Période</t>
  </si>
  <si>
    <t>Total</t>
  </si>
  <si>
    <t>Chiffre d'affaires</t>
  </si>
  <si>
    <t>TOTAL</t>
  </si>
  <si>
    <t>Total mensuel</t>
  </si>
  <si>
    <t>Solde de la trésorerie</t>
  </si>
  <si>
    <t>Mensuel</t>
  </si>
  <si>
    <t>Trimestriel</t>
  </si>
  <si>
    <t>Approvisionnements liés aux repas</t>
  </si>
  <si>
    <t>Approvisionnements liés aux goûters</t>
  </si>
  <si>
    <t>Sous-traitance liée aux repas</t>
  </si>
  <si>
    <t>APPROVISIONNEMENT</t>
  </si>
  <si>
    <t>Charges</t>
  </si>
  <si>
    <t>Taxes</t>
  </si>
  <si>
    <t xml:space="preserve">Prélévement salaire mensuel </t>
  </si>
  <si>
    <t>Intérêts crédit investissement</t>
  </si>
  <si>
    <t>4ème trim</t>
  </si>
  <si>
    <t>3 trimestre</t>
  </si>
  <si>
    <t>Salaire annuel</t>
  </si>
  <si>
    <t>Privé</t>
  </si>
  <si>
    <t>Moyenne PFP</t>
  </si>
  <si>
    <t>Régions</t>
  </si>
  <si>
    <t>Rétrocession</t>
  </si>
  <si>
    <t>Libre</t>
  </si>
  <si>
    <t>AS</t>
  </si>
  <si>
    <t>Public</t>
  </si>
  <si>
    <t>Bruxelles</t>
  </si>
  <si>
    <t>I</t>
  </si>
  <si>
    <t>Brabant Wallon</t>
  </si>
  <si>
    <t>Puericulture</t>
  </si>
  <si>
    <t>Hainaut</t>
  </si>
  <si>
    <t>Officiel</t>
  </si>
  <si>
    <t>Liège</t>
  </si>
  <si>
    <t>Luxembourg</t>
  </si>
  <si>
    <t>Namur</t>
  </si>
  <si>
    <t>Tarif médecin</t>
  </si>
  <si>
    <t>MCA FPF  subventionnée</t>
  </si>
  <si>
    <t>Frais administratif</t>
  </si>
  <si>
    <t>Personne Physique</t>
  </si>
  <si>
    <t>Personne Morale</t>
  </si>
  <si>
    <t>Administration Publique</t>
  </si>
  <si>
    <t xml:space="preserve">IPAPM </t>
  </si>
  <si>
    <t>Année 1</t>
  </si>
  <si>
    <t>Année 2</t>
  </si>
  <si>
    <t xml:space="preserve">Puéricultrice </t>
  </si>
  <si>
    <t xml:space="preserve">Aspirante en Nursing </t>
  </si>
  <si>
    <t>X45 avec convention de stage</t>
  </si>
  <si>
    <t>X45 avec stage de courte durée (3 semaines)</t>
  </si>
  <si>
    <t xml:space="preserve">Expérience d'accueillante </t>
  </si>
  <si>
    <t>Valeur Point APE</t>
  </si>
  <si>
    <t>Une crèche Sub. Niveau 1</t>
  </si>
  <si>
    <t>Une crèche Sub. Niveau 0</t>
  </si>
  <si>
    <t>Une crèche Sub. Niveau 2</t>
  </si>
  <si>
    <t>Une crèche Sub. Niveau 3</t>
  </si>
  <si>
    <t>Assurance hosptitalisation</t>
  </si>
  <si>
    <t>FRAIS DE REMUNERATION</t>
  </si>
  <si>
    <t>N° poste</t>
  </si>
  <si>
    <t>Nombre de points APE</t>
  </si>
  <si>
    <t>Puéricultrice</t>
  </si>
  <si>
    <t>Educateur(trice) spécialisé(e)</t>
  </si>
  <si>
    <t>Instituteur(trice) maternel(le)</t>
  </si>
  <si>
    <t>Gradué(e), bachelier(ère) en logopédie.</t>
  </si>
  <si>
    <t>Assistant(e) en psychologie options « psychologie clinique »</t>
  </si>
  <si>
    <t>Assistant(e) en psychologie options « psychopédagogie et psychomotricité »</t>
  </si>
  <si>
    <t>Assistant(e) en psychologie options « psychologie du travail et orientation professionnelle »</t>
  </si>
  <si>
    <t>Candidat(e), bachelier(ère) en Sciences psychologiques</t>
  </si>
  <si>
    <t>Candidat(e), bachelier(ère) en Sciences de l'éducation</t>
  </si>
  <si>
    <t>Candidat(e), bachelier(ère) en Sciences psychologiques et de l'éducation</t>
  </si>
  <si>
    <t>Licencié(e), maître en Logopédie</t>
  </si>
  <si>
    <t>Licencié(e), maître en Sciences psychologiques</t>
  </si>
  <si>
    <t>Licencié(e), maître en Sciences de l'éducation</t>
  </si>
  <si>
    <t>Licencié(e), maître en Sciences psychologiques et de l'éducation</t>
  </si>
  <si>
    <t>Agent d'éducation</t>
  </si>
  <si>
    <t>Educateur(trice)</t>
  </si>
  <si>
    <t>Aspirante en nursing</t>
  </si>
  <si>
    <t>Auxiliaire de l'enfance en structures collectives</t>
  </si>
  <si>
    <t>Auxiliaire de l'enfance 0-12 ans dans une structure collective</t>
  </si>
  <si>
    <t>Auxiliaire de l'enfance dans une structure collective</t>
  </si>
  <si>
    <t>Auxiliaire de l'enfance 0-12 ans à domicile</t>
  </si>
  <si>
    <t>Educateur(trice) spécialisé(e) (Certificat de qualification de l'enseignement secondaire supérieur)</t>
  </si>
  <si>
    <t>Auxiliaire de l’Enfance</t>
  </si>
  <si>
    <t>Autres</t>
  </si>
  <si>
    <t>Nom</t>
  </si>
  <si>
    <t>APE</t>
  </si>
  <si>
    <t>ACS</t>
  </si>
  <si>
    <t>Loyer</t>
  </si>
  <si>
    <t>Formation continue</t>
  </si>
  <si>
    <t xml:space="preserve">Frais de publicité </t>
  </si>
  <si>
    <t>Rémunération</t>
  </si>
  <si>
    <t>Adresse :</t>
  </si>
  <si>
    <t xml:space="preserve">Optez pour un choix </t>
  </si>
  <si>
    <t xml:space="preserve">Statut : </t>
  </si>
  <si>
    <t>APE/ACS*</t>
  </si>
  <si>
    <t></t>
  </si>
  <si>
    <t>ACTIFS IMMOBILISES</t>
  </si>
  <si>
    <t>CAPITAUX PROPRES</t>
  </si>
  <si>
    <t>COMPTE D'EXPLOITATION</t>
  </si>
  <si>
    <t>I. Frais d'établissement</t>
  </si>
  <si>
    <t>I. Capital</t>
  </si>
  <si>
    <t xml:space="preserve">II. Les Immobilisations incorporelles </t>
  </si>
  <si>
    <t>II. Les primes d'émission</t>
  </si>
  <si>
    <t xml:space="preserve">II. Coût des ventes et prestations </t>
  </si>
  <si>
    <t>A.</t>
  </si>
  <si>
    <t xml:space="preserve">Achats </t>
  </si>
  <si>
    <t xml:space="preserve">C. </t>
  </si>
  <si>
    <t xml:space="preserve">Mobilier et matériel roulant </t>
  </si>
  <si>
    <t>III. Plus-values de réévaluation</t>
  </si>
  <si>
    <t>Matériel roulant A/A</t>
  </si>
  <si>
    <t xml:space="preserve">IV. Les réserves </t>
  </si>
  <si>
    <t>B.</t>
  </si>
  <si>
    <t xml:space="preserve">Services et biens divers </t>
  </si>
  <si>
    <t xml:space="preserve">V. Bénéfice ou perte reportée </t>
  </si>
  <si>
    <t>Bénéfice ou perte  reportée exercice</t>
  </si>
  <si>
    <t>ACTIFS CIRCULANTS</t>
  </si>
  <si>
    <t xml:space="preserve">PROVISIONS / IMPÔTS ET RISQUES </t>
  </si>
  <si>
    <t xml:space="preserve">V. Les créances à plus d'un an </t>
  </si>
  <si>
    <t>DETTES</t>
  </si>
  <si>
    <t>VI. Les stocks et commandes encours d'exécution</t>
  </si>
  <si>
    <t xml:space="preserve">VIII. Dettes à plus d'un an </t>
  </si>
  <si>
    <t>C.</t>
  </si>
  <si>
    <t xml:space="preserve">VII. Les créances à un an au plus </t>
  </si>
  <si>
    <t xml:space="preserve">IX. Dettes à un an au plus </t>
  </si>
  <si>
    <t xml:space="preserve">A. </t>
  </si>
  <si>
    <t>Créances commerciales</t>
  </si>
  <si>
    <t>Dettes commerciales</t>
  </si>
  <si>
    <t>D.</t>
  </si>
  <si>
    <t xml:space="preserve">B. </t>
  </si>
  <si>
    <t>Autres créances</t>
  </si>
  <si>
    <t>Dettes salariales et sociales</t>
  </si>
  <si>
    <t>Résultat d'exploitation</t>
  </si>
  <si>
    <t>VIII. Les placements de trésorerie</t>
  </si>
  <si>
    <t>V. Charges financières</t>
  </si>
  <si>
    <t>IX. Valeurs disponibles</t>
  </si>
  <si>
    <t xml:space="preserve">TOTAL ACTIF </t>
  </si>
  <si>
    <t>Résultat de l'exercice</t>
  </si>
  <si>
    <t xml:space="preserve">241 Matériel Roulant </t>
  </si>
  <si>
    <t>2419 Matériel Roulant Amort.</t>
  </si>
  <si>
    <t xml:space="preserve">240 Mobilier </t>
  </si>
  <si>
    <t>2409 Mobilier Amort.acté</t>
  </si>
  <si>
    <t xml:space="preserve">240 Matériel informatique  </t>
  </si>
  <si>
    <t xml:space="preserve">141 Bénéfice reporté </t>
  </si>
  <si>
    <t>2409 Mat. Info Amort.acté</t>
  </si>
  <si>
    <t>400 Clients</t>
  </si>
  <si>
    <t xml:space="preserve">440 Fournisseurs </t>
  </si>
  <si>
    <t xml:space="preserve">416 Compte courant </t>
  </si>
  <si>
    <t xml:space="preserve">453 Précompte  à payer </t>
  </si>
  <si>
    <t xml:space="preserve">454 ONSS à payer </t>
  </si>
  <si>
    <t xml:space="preserve">455 Rémunérations à payer </t>
  </si>
  <si>
    <t xml:space="preserve">550 Banque </t>
  </si>
  <si>
    <t xml:space="preserve">570 Caisse </t>
  </si>
  <si>
    <t>Terrains et Constructions</t>
  </si>
  <si>
    <t>Installations, machines et outillage</t>
  </si>
  <si>
    <t xml:space="preserve">E. </t>
  </si>
  <si>
    <t>Autres immobilisations corporelles</t>
  </si>
  <si>
    <t>IV. Immobilisations financières</t>
  </si>
  <si>
    <t>X. Comptes de régularisation</t>
  </si>
  <si>
    <t>A. Capital souscrit</t>
  </si>
  <si>
    <t>B. Capital non appelé</t>
  </si>
  <si>
    <t>VI. Subsides en capital</t>
  </si>
  <si>
    <t>Provisisions pour risques et charges</t>
  </si>
  <si>
    <t>Impôts différés</t>
  </si>
  <si>
    <t>Dettes financières</t>
  </si>
  <si>
    <t>Dettes à plus d'un an échéant dans l'année</t>
  </si>
  <si>
    <t xml:space="preserve">F. </t>
  </si>
  <si>
    <t>Autres dettes</t>
  </si>
  <si>
    <t>TOTAL PASSIF</t>
  </si>
  <si>
    <t>I. Ventes et prextations</t>
  </si>
  <si>
    <t xml:space="preserve">D. </t>
  </si>
  <si>
    <t>Autres produits d'exploitations</t>
  </si>
  <si>
    <t>Subside ONE</t>
  </si>
  <si>
    <t>Prime APE/ACS</t>
  </si>
  <si>
    <t>Rémunérations, charges sociales et pensions</t>
  </si>
  <si>
    <t>F.</t>
  </si>
  <si>
    <t>Provisions pour risques et charges</t>
  </si>
  <si>
    <t>G.</t>
  </si>
  <si>
    <t>Autres charges d'exploitations</t>
  </si>
  <si>
    <t>IV. Produits  financiers</t>
  </si>
  <si>
    <t>VI. Produits  exceptionnels</t>
  </si>
  <si>
    <t>VII. Charges exceptionnelles</t>
  </si>
  <si>
    <t>VIII. Impôts</t>
  </si>
  <si>
    <t xml:space="preserve">Emprunt1 : </t>
  </si>
  <si>
    <t>Rembroursement mensuel capital</t>
  </si>
  <si>
    <t>Remboursement mensuel Intérêts</t>
  </si>
  <si>
    <t xml:space="preserve">Emprunt2 : </t>
  </si>
  <si>
    <t xml:space="preserve">Emprunt3 : </t>
  </si>
  <si>
    <t xml:space="preserve">N° de matricule </t>
  </si>
  <si>
    <t>Capacité de:</t>
  </si>
  <si>
    <t>PFP Perçues</t>
  </si>
  <si>
    <t>En 2019</t>
  </si>
  <si>
    <t>En 2020</t>
  </si>
  <si>
    <t>REELS</t>
  </si>
  <si>
    <t>I. IDENTIFICATION</t>
  </si>
  <si>
    <t xml:space="preserve">Identification du Pouvoir Organisateur  : </t>
  </si>
  <si>
    <t xml:space="preserve">Identification du milieu d'accueil  : </t>
  </si>
  <si>
    <t>NOM</t>
  </si>
  <si>
    <t xml:space="preserve">Personne de contact   : </t>
  </si>
  <si>
    <t>N° de téléphone</t>
  </si>
  <si>
    <t>Adresse E-mail :</t>
  </si>
  <si>
    <t>II.  EXPOSE DE LA SITUATION FINANCIERE</t>
  </si>
  <si>
    <t>Répondez ici</t>
  </si>
  <si>
    <t>III. Explication du lien entre la crise du Covid-19 et les difficultés financières rencontrées par 
    le milieu d'accueil.</t>
  </si>
  <si>
    <t xml:space="preserve">V. Montant demandé </t>
  </si>
  <si>
    <t>IV. Explication des mesures mises en œuvre pour stabiliser la situation financière et assurer la
       continuité de l'accueil.</t>
  </si>
  <si>
    <t xml:space="preserve">PFP </t>
  </si>
  <si>
    <t>Banque 1</t>
  </si>
  <si>
    <t>Banque 2</t>
  </si>
  <si>
    <t>Banque 3</t>
  </si>
  <si>
    <t>Banque 4</t>
  </si>
  <si>
    <t>Banque 5</t>
  </si>
  <si>
    <t>Caisse 1</t>
  </si>
  <si>
    <t>Caisse 2</t>
  </si>
  <si>
    <t xml:space="preserve">Emprunts </t>
  </si>
  <si>
    <t>Solde de vos caisses-espèces  au 31/12/2019</t>
  </si>
  <si>
    <t>Du 01/01/2020
 au 15/03/2020</t>
  </si>
  <si>
    <t>Prévisions mensuelles</t>
  </si>
  <si>
    <t>Autres subsides</t>
  </si>
  <si>
    <t>Autres recettes</t>
  </si>
  <si>
    <t>Au 31/12/2020</t>
  </si>
  <si>
    <t>Remboursement capital crédits</t>
  </si>
  <si>
    <t xml:space="preserve">Emprunt4 : </t>
  </si>
  <si>
    <t>Dettes</t>
  </si>
  <si>
    <t>Fournisseurs impayés</t>
  </si>
  <si>
    <t>Coût mensuel</t>
  </si>
  <si>
    <t>Du</t>
  </si>
  <si>
    <t>Au</t>
  </si>
  <si>
    <t>mu</t>
  </si>
  <si>
    <t>mo</t>
  </si>
  <si>
    <t>mp</t>
  </si>
  <si>
    <t>Du 16.03.20 au 01.09.20</t>
  </si>
  <si>
    <t xml:space="preserve">Prime de fin d'année </t>
  </si>
  <si>
    <t xml:space="preserve">ETP contrat </t>
  </si>
  <si>
    <t>Montant mensuel ACS</t>
  </si>
  <si>
    <t xml:space="preserve">Secteur : </t>
  </si>
  <si>
    <t>laurence</t>
  </si>
  <si>
    <t xml:space="preserve">Valeur mensuel du point APE </t>
  </si>
  <si>
    <t>1. Rémunérations</t>
  </si>
  <si>
    <t>2. APE/ACS</t>
  </si>
  <si>
    <t>Maribel</t>
  </si>
  <si>
    <t>Autre</t>
  </si>
  <si>
    <t>Maribel / Autre</t>
  </si>
  <si>
    <t>Montant mensuel Maribel</t>
  </si>
  <si>
    <t>Montant Autre</t>
  </si>
  <si>
    <t>Libellé Autre</t>
  </si>
  <si>
    <t>FIPI</t>
  </si>
  <si>
    <r>
      <rPr>
        <b/>
        <i/>
        <u/>
        <sz val="18"/>
        <color theme="1"/>
        <rFont val="Calibri"/>
        <family val="2"/>
        <scheme val="minor"/>
      </rPr>
      <t>INTERVENTION DE TYPE 2</t>
    </r>
    <r>
      <rPr>
        <sz val="11"/>
        <color theme="1"/>
        <rFont val="Calibri"/>
        <family val="2"/>
        <scheme val="minor"/>
      </rPr>
      <t xml:space="preserve">
</t>
    </r>
    <r>
      <rPr>
        <b/>
        <i/>
        <u/>
        <sz val="11"/>
        <color theme="1"/>
        <rFont val="Calibri"/>
        <family val="2"/>
        <scheme val="minor"/>
      </rPr>
      <t>Formulaire de demande d'intervention pour risque de fermeture imminente et définitive d'un milieu d'accdueil en raison des conséquences financières du Covid-19</t>
    </r>
  </si>
  <si>
    <t>Maribel / Autres subsides à l'emploi</t>
  </si>
  <si>
    <t xml:space="preserve">Solde de vos caisses-espèces  en date du : </t>
  </si>
  <si>
    <t xml:space="preserve">II. Créances </t>
  </si>
  <si>
    <t xml:space="preserve">Détails de vos créances en date du : </t>
  </si>
  <si>
    <t xml:space="preserve">ONE subside à recevoir </t>
  </si>
  <si>
    <t>APE/ACS subsides</t>
  </si>
  <si>
    <t xml:space="preserve">Maribel /Autres aides à l'emploi </t>
  </si>
  <si>
    <t xml:space="preserve">Autres subsides </t>
  </si>
  <si>
    <t>III. Dettes</t>
  </si>
  <si>
    <t>Solde capital emprunté emprunt1</t>
  </si>
  <si>
    <t>Solde capital emprunté emprunt2</t>
  </si>
  <si>
    <t>Solde capital emprunté emprunt3</t>
  </si>
  <si>
    <t>Solde capital emprunté emprunt4</t>
  </si>
  <si>
    <t>OUI</t>
  </si>
  <si>
    <t>NON</t>
  </si>
  <si>
    <t xml:space="preserve">Avez-vous des mensualités en retard au  </t>
  </si>
  <si>
    <t xml:space="preserve">Fournisseurs impayés au </t>
  </si>
  <si>
    <t xml:space="preserve">Dettes salariales et sociales au </t>
  </si>
  <si>
    <t xml:space="preserve">Autres dettes au : </t>
  </si>
  <si>
    <t>Libellés</t>
  </si>
  <si>
    <t>IV. Présences des enfants et PFP</t>
  </si>
  <si>
    <t>Nbr  de présences des enfants</t>
  </si>
  <si>
    <t>Nbr d'enfants inscrits au :</t>
  </si>
  <si>
    <t>Estimation fin année</t>
  </si>
  <si>
    <t xml:space="preserve">TOTAL </t>
  </si>
  <si>
    <t>Périodicité de paiement</t>
  </si>
  <si>
    <t>Pré-Demande</t>
  </si>
  <si>
    <t>SITUATION  2020</t>
  </si>
  <si>
    <t>Formulaire de demande</t>
  </si>
  <si>
    <t>Situation 2019</t>
  </si>
  <si>
    <t>Rémunération 2020</t>
  </si>
  <si>
    <t>Situation 2020</t>
  </si>
  <si>
    <t>Plan de trésorerie</t>
  </si>
  <si>
    <t xml:space="preserve">Attestation sur l'honneur </t>
  </si>
  <si>
    <t xml:space="preserve">Solde banque et caisse date demande </t>
  </si>
  <si>
    <t xml:space="preserve">Intérêts et frais de tenue de compte </t>
  </si>
  <si>
    <t>Remboursement mensuel crédit ou frais financiers</t>
  </si>
  <si>
    <t>Cadastre</t>
  </si>
  <si>
    <t>Taxe immondices</t>
  </si>
  <si>
    <t xml:space="preserve">Taxe immondices </t>
  </si>
  <si>
    <t>Remboursement mensuel Intérêts emprunts</t>
  </si>
  <si>
    <t xml:space="preserve">VI. Date de clôture de vos derniers états comptables </t>
  </si>
  <si>
    <t xml:space="preserve">VI. Date de votre demande </t>
  </si>
  <si>
    <t xml:space="preserve">Date de la signature du contrat </t>
  </si>
  <si>
    <t xml:space="preserve">Date de la fin du contrat </t>
  </si>
  <si>
    <t>V. Impacts financiers Covid19</t>
  </si>
  <si>
    <t>Indiquez ci-dessous les charges engendrées par la gestion de la crise Covid19</t>
  </si>
  <si>
    <t xml:space="preserve">Type de frais </t>
  </si>
  <si>
    <t xml:space="preserve">Date </t>
  </si>
  <si>
    <t>Montant</t>
  </si>
  <si>
    <t>Maribel/ autres aides à l'emploi</t>
  </si>
  <si>
    <t>Au 01.09.20</t>
  </si>
  <si>
    <t>SITUATION  2019</t>
  </si>
  <si>
    <t xml:space="preserve">Détails de vos créances au 31/12/2019: </t>
  </si>
  <si>
    <t>Fournisseurs impayés au  31/12/2019</t>
  </si>
  <si>
    <t>Dettes salariales et sociales au 31/12/2019</t>
  </si>
  <si>
    <t xml:space="preserve">Montant mensuel que vous êtes attribué : </t>
  </si>
  <si>
    <t>VI. Détails recettes/ dépenses</t>
  </si>
  <si>
    <t>V. Situation comptable au 31/12/2019</t>
  </si>
  <si>
    <t>BILAN  AU 31 DECEMBRE 2019</t>
  </si>
  <si>
    <t>COMPTE D'EXPLOITATION 2019</t>
  </si>
  <si>
    <t>Attestation sur l'honneur</t>
  </si>
  <si>
    <t xml:space="preserve">Agissant au nom de </t>
  </si>
  <si>
    <t>J’ai pris connaissance que:</t>
  </si>
  <si>
    <t>Je soussigné(e),</t>
  </si>
  <si>
    <t>Anne Fortemps</t>
  </si>
  <si>
    <t>ONE</t>
  </si>
  <si>
    <t xml:space="preserve">S'engage à : </t>
  </si>
  <si>
    <r>
      <t>§</t>
    </r>
    <r>
      <rPr>
        <sz val="14"/>
        <color theme="1"/>
        <rFont val="Times New Roman"/>
        <family val="1"/>
      </rPr>
      <t xml:space="preserve">  </t>
    </r>
    <r>
      <rPr>
        <sz val="14"/>
        <color theme="1"/>
        <rFont val="Calibri"/>
        <family val="2"/>
        <scheme val="minor"/>
      </rPr>
      <t>À assurer la continuité ainsi que la qualité de l’accueil pendant toute la durée de l’aide ;</t>
    </r>
  </si>
  <si>
    <r>
      <t>§</t>
    </r>
    <r>
      <rPr>
        <sz val="14"/>
        <color theme="1"/>
        <rFont val="Times New Roman"/>
        <family val="1"/>
      </rPr>
      <t xml:space="preserve">  </t>
    </r>
    <r>
      <rPr>
        <sz val="14"/>
        <color theme="1"/>
        <rFont val="Calibri"/>
        <family val="2"/>
        <scheme val="minor"/>
      </rPr>
      <t xml:space="preserve">À ne pas augmenter le PFP demandée aux parents pendant la période de l’octroi de l’aide, </t>
    </r>
  </si>
  <si>
    <r>
      <t>§</t>
    </r>
    <r>
      <rPr>
        <sz val="14"/>
        <color theme="1"/>
        <rFont val="Times New Roman"/>
        <family val="1"/>
      </rPr>
      <t xml:space="preserve">  </t>
    </r>
    <r>
      <rPr>
        <sz val="14"/>
        <color theme="1"/>
        <rFont val="Calibri"/>
        <family val="2"/>
        <scheme val="minor"/>
      </rPr>
      <t>À utiliser les moyens mis à disposition du pouvoir organisateur pour les fins pour 
    lesquels ils ont été octroyés ;</t>
    </r>
  </si>
  <si>
    <r>
      <t>§</t>
    </r>
    <r>
      <rPr>
        <sz val="14"/>
        <color theme="1"/>
        <rFont val="Times New Roman"/>
        <family val="1"/>
      </rPr>
      <t xml:space="preserve">  </t>
    </r>
    <r>
      <rPr>
        <sz val="14"/>
        <color theme="1"/>
        <rFont val="Calibri"/>
        <family val="2"/>
        <scheme val="minor"/>
      </rPr>
      <t>Le cas échéant, à suivre le processus d’accompagnement individuel tant financier 
    qu’organisationnel dispensé par la cellule « conseils de 2</t>
    </r>
    <r>
      <rPr>
        <vertAlign val="superscript"/>
        <sz val="14"/>
        <color theme="1"/>
        <rFont val="Calibri"/>
        <family val="2"/>
        <scheme val="minor"/>
      </rPr>
      <t>ème</t>
    </r>
    <r>
      <rPr>
        <sz val="14"/>
        <color theme="1"/>
        <rFont val="Calibri"/>
        <family val="2"/>
        <scheme val="minor"/>
      </rPr>
      <t xml:space="preserve"> ligne » de la Direction Appui 
    et Conseil de l’ONE, pendant lequel des outils d’aide à la gestion seront proposés. </t>
    </r>
  </si>
  <si>
    <t>Fait à…...................................................., le…..........................................</t>
  </si>
  <si>
    <t>Crèche</t>
  </si>
  <si>
    <t>Crèche Parentale</t>
  </si>
  <si>
    <t>Crèche Permanente</t>
  </si>
  <si>
    <t>Prégardiennat</t>
  </si>
  <si>
    <t>M.C.A.E.</t>
  </si>
  <si>
    <t>Maison d'enfants</t>
  </si>
  <si>
    <t>Maison d'enfants FDS2</t>
  </si>
  <si>
    <t>Halte Garderie</t>
  </si>
  <si>
    <t>Halte Garderie FDS2</t>
  </si>
  <si>
    <t>UN co-Accueil</t>
  </si>
  <si>
    <t>murielle.demeulemeester@one.be</t>
  </si>
  <si>
    <t>Au cas où il apparaît que de fausses informations ont été communiquées, l'ONE 
récupérera auprès de l’association bénéficiaire le montant total ou partiel
de l'aide accordée et/ou de l’exclura du bénéficie d’une intervention ultérieure.</t>
  </si>
  <si>
    <r>
      <rPr>
        <b/>
        <i/>
        <u/>
        <sz val="10"/>
        <rFont val="Arial"/>
        <family val="2"/>
      </rPr>
      <t>Exposé de  l'évolution de la situation financière du pouvoir organisateur et du milieu d’accueil de l'année 2019 à la date de dépôt de la demande en passant par les dates clès suivantes :</t>
    </r>
    <r>
      <rPr>
        <i/>
        <sz val="10"/>
        <rFont val="Arial"/>
        <family val="2"/>
      </rPr>
      <t xml:space="preserve"> 
    - Situation financière  de l'année 2019;
    - Situation financière entre le 1er janvier et le 15 mars 2020;
    - Situation financière entre le 15 mars 20230 et le dépôt de la demande. (la présentation doit stipuler les interventions éventuelles
      d'autres pouvoirs subsidiant. 
Si le pouvoir organisateur dispose de plusieurs milieux d’accueil, veuillez préciser d’une part la situation du pouvoir organisateur, et d’autre part la situation spécifique du milieu d’accueil. 
Dans le cas d’un pouvoir public, la description de la situation spécifique du milieu d’accueil est suffisante.  
</t>
    </r>
  </si>
  <si>
    <t>Solde de vos comptes en banque au 31/12/2019</t>
  </si>
  <si>
    <t>I. Valeurs disponibles</t>
  </si>
  <si>
    <t>Créances Parents (PFP)</t>
  </si>
  <si>
    <t>Autres dettes au 31/12/2019</t>
  </si>
  <si>
    <t>Festivités liées au Milieu d'accueil</t>
  </si>
  <si>
    <t>Amortissements et réduction de valeur sur immobilisation corporelles et incorporelles</t>
  </si>
  <si>
    <t xml:space="preserve">Solde de vos comptes en banque en date du : </t>
  </si>
  <si>
    <t xml:space="preserve">Nbr de contrats rompus anticipativement au </t>
  </si>
  <si>
    <t>Estimation du nombre  de contrats rompus en raison du Covid-19</t>
  </si>
  <si>
    <t xml:space="preserve">Type aide </t>
  </si>
  <si>
    <t xml:space="preserve">Indemnités Covid19 ONE </t>
  </si>
  <si>
    <t>Indiquez ci-dessous les aides reçues dans le cadre de  la gestion de la crise Covid19</t>
  </si>
  <si>
    <r>
      <t xml:space="preserve">Déclare sur l'honneur que </t>
    </r>
    <r>
      <rPr>
        <sz val="14"/>
        <color theme="1"/>
        <rFont val="Calibri"/>
        <family val="2"/>
        <scheme val="minor"/>
      </rPr>
      <t xml:space="preserve"> les informations fournies dans la "demande d'intervention  pour risque de  fermeture imminente et définitive d'un milieu d'accdueil en raison des  conséquences financières du Covid-19" sont correctes et reflètent  la réalité financière de notre milieu d'accueil;</t>
    </r>
  </si>
  <si>
    <t>Lu et approuvé (à écrire en toutes lettres) suivi de la signature</t>
  </si>
  <si>
    <t>Rémunération brute</t>
  </si>
  <si>
    <t>Chômage temporaire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</si>
</sst>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F800]dddd\,\ mmmm\ dd\,\ yyyy"/>
    <numFmt numFmtId="165" formatCode="0\ &quot;places&quot;"/>
    <numFmt numFmtId="166" formatCode="#,##0.00\ &quot;€&quot;"/>
    <numFmt numFmtId="167" formatCode="&quot;€&quot;\ #,##0.00"/>
    <numFmt numFmtId="168" formatCode="#,##0\ &quot;€&quot;"/>
    <numFmt numFmtId="169" formatCode="d/mm/yy;@"/>
  </numFmts>
  <fonts count="73" x14ac:knownFonts="1">
    <font>
      <sz val="11"/>
      <color theme="1"/>
      <name val="Calibri"/>
      <family val="2"/>
      <scheme val="minor"/>
    </font>
    <font>
      <sz val="11"/>
      <color theme="1"/>
      <name val="Calibri"/>
      <family val="2"/>
      <scheme val="minor"/>
    </font>
    <font>
      <sz val="30"/>
      <name val="Arial Rounded MT Bold"/>
      <family val="2"/>
    </font>
    <font>
      <sz val="10"/>
      <name val="Arial"/>
      <family val="2"/>
    </font>
    <font>
      <b/>
      <i/>
      <sz val="10"/>
      <name val="Arial"/>
      <family val="2"/>
    </font>
    <font>
      <sz val="16"/>
      <name val="Berlin Sans FB"/>
      <family val="2"/>
    </font>
    <font>
      <b/>
      <i/>
      <sz val="12"/>
      <name val="Arial"/>
      <family val="2"/>
    </font>
    <font>
      <b/>
      <sz val="10"/>
      <name val="Arial"/>
      <family val="2"/>
    </font>
    <font>
      <sz val="12"/>
      <name val="Arial"/>
      <family val="2"/>
    </font>
    <font>
      <sz val="12"/>
      <name val="Tahoma"/>
      <family val="2"/>
    </font>
    <font>
      <b/>
      <sz val="12"/>
      <name val="Arial"/>
      <family val="2"/>
    </font>
    <font>
      <sz val="11"/>
      <name val="Tahoma"/>
      <family val="2"/>
    </font>
    <font>
      <b/>
      <i/>
      <sz val="11"/>
      <name val="Tahoma"/>
      <family val="2"/>
    </font>
    <font>
      <sz val="11"/>
      <name val="Calibri"/>
      <family val="2"/>
      <scheme val="minor"/>
    </font>
    <font>
      <sz val="10"/>
      <color theme="0"/>
      <name val="Arial"/>
      <family val="2"/>
    </font>
    <font>
      <sz val="11"/>
      <name val="Arial"/>
      <family val="2"/>
    </font>
    <font>
      <b/>
      <sz val="17"/>
      <name val="Calibri"/>
      <family val="2"/>
      <scheme val="minor"/>
    </font>
    <font>
      <b/>
      <sz val="11"/>
      <name val="Calibri"/>
      <family val="2"/>
      <scheme val="minor"/>
    </font>
    <font>
      <b/>
      <sz val="14"/>
      <name val="Calibri"/>
      <family val="2"/>
      <scheme val="minor"/>
    </font>
    <font>
      <sz val="11"/>
      <color theme="0"/>
      <name val="Calibri"/>
      <family val="2"/>
      <scheme val="minor"/>
    </font>
    <font>
      <u/>
      <sz val="16"/>
      <name val="Arial"/>
      <family val="2"/>
    </font>
    <font>
      <b/>
      <i/>
      <sz val="9"/>
      <name val="Arial"/>
      <family val="2"/>
    </font>
    <font>
      <sz val="9"/>
      <name val="Arial"/>
      <family val="2"/>
    </font>
    <font>
      <b/>
      <i/>
      <u/>
      <sz val="10"/>
      <name val="Arial"/>
      <family val="2"/>
    </font>
    <font>
      <b/>
      <sz val="11"/>
      <name val="Arial"/>
      <family val="2"/>
    </font>
    <font>
      <sz val="16"/>
      <color rgb="FFFF0000"/>
      <name val="Berlin Sans FB"/>
      <family val="2"/>
    </font>
    <font>
      <sz val="11"/>
      <color indexed="8"/>
      <name val="Arial"/>
      <family val="2"/>
    </font>
    <font>
      <b/>
      <i/>
      <sz val="14"/>
      <color theme="1"/>
      <name val="Calibri"/>
      <family val="2"/>
      <scheme val="minor"/>
    </font>
    <font>
      <b/>
      <i/>
      <sz val="11"/>
      <color theme="1"/>
      <name val="Calibri"/>
      <family val="2"/>
      <scheme val="minor"/>
    </font>
    <font>
      <b/>
      <i/>
      <u/>
      <sz val="11"/>
      <color theme="1"/>
      <name val="Calibri"/>
      <family val="2"/>
      <scheme val="minor"/>
    </font>
    <font>
      <u/>
      <sz val="11"/>
      <color theme="1"/>
      <name val="Calibri"/>
      <family val="2"/>
      <scheme val="minor"/>
    </font>
    <font>
      <b/>
      <i/>
      <sz val="14"/>
      <name val="Arial"/>
      <family val="2"/>
    </font>
    <font>
      <b/>
      <i/>
      <sz val="9"/>
      <color theme="0"/>
      <name val="Arial"/>
      <family val="2"/>
    </font>
    <font>
      <b/>
      <sz val="12"/>
      <name val="Tahoma"/>
      <family val="2"/>
    </font>
    <font>
      <sz val="9"/>
      <color indexed="81"/>
      <name val="Tahoma"/>
      <family val="2"/>
    </font>
    <font>
      <b/>
      <sz val="9"/>
      <color indexed="81"/>
      <name val="Tahoma"/>
      <family val="2"/>
    </font>
    <font>
      <i/>
      <sz val="10"/>
      <name val="Arial"/>
      <family val="2"/>
    </font>
    <font>
      <i/>
      <sz val="11"/>
      <name val="Arial"/>
      <family val="2"/>
    </font>
    <font>
      <b/>
      <i/>
      <u/>
      <sz val="11"/>
      <name val="Arial"/>
      <family val="2"/>
    </font>
    <font>
      <b/>
      <i/>
      <u/>
      <sz val="18"/>
      <color theme="1"/>
      <name val="Calibri"/>
      <family val="2"/>
      <scheme val="minor"/>
    </font>
    <font>
      <sz val="11"/>
      <color rgb="FFFF0000"/>
      <name val="Arial"/>
      <family val="2"/>
    </font>
    <font>
      <sz val="10"/>
      <name val="Tahoma"/>
      <family val="2"/>
    </font>
    <font>
      <sz val="8"/>
      <name val="Calibri"/>
      <family val="2"/>
      <scheme val="minor"/>
    </font>
    <font>
      <b/>
      <i/>
      <sz val="8"/>
      <name val="Arial"/>
      <family val="2"/>
    </font>
    <font>
      <sz val="11"/>
      <color rgb="FF141414"/>
      <name val="Segoe UI"/>
      <family val="2"/>
    </font>
    <font>
      <sz val="10"/>
      <color indexed="8"/>
      <name val="Arial"/>
      <family val="2"/>
    </font>
    <font>
      <sz val="12"/>
      <color indexed="8"/>
      <name val="Tahoma"/>
      <family val="2"/>
    </font>
    <font>
      <sz val="10"/>
      <color rgb="FFFF0000"/>
      <name val="Arial"/>
      <family val="2"/>
    </font>
    <font>
      <b/>
      <i/>
      <sz val="9"/>
      <color rgb="FFFF0000"/>
      <name val="Arial"/>
      <family val="2"/>
    </font>
    <font>
      <sz val="9"/>
      <color indexed="8"/>
      <name val="Arial"/>
      <family val="2"/>
    </font>
    <font>
      <sz val="9"/>
      <color indexed="10"/>
      <name val="Arial"/>
      <family val="2"/>
    </font>
    <font>
      <b/>
      <sz val="10"/>
      <color theme="0"/>
      <name val="Arial"/>
      <family val="2"/>
    </font>
    <font>
      <b/>
      <i/>
      <u/>
      <sz val="11"/>
      <color indexed="8"/>
      <name val="Calibri"/>
      <family val="2"/>
      <scheme val="minor"/>
    </font>
    <font>
      <sz val="11"/>
      <color indexed="8"/>
      <name val="Calibri"/>
      <family val="2"/>
      <scheme val="minor"/>
    </font>
    <font>
      <b/>
      <i/>
      <sz val="14"/>
      <color indexed="8"/>
      <name val="Calibri"/>
      <family val="2"/>
      <scheme val="minor"/>
    </font>
    <font>
      <b/>
      <i/>
      <sz val="11"/>
      <name val="Arial"/>
      <family val="2"/>
    </font>
    <font>
      <b/>
      <i/>
      <u/>
      <sz val="12"/>
      <name val="Arial"/>
      <family val="2"/>
    </font>
    <font>
      <b/>
      <i/>
      <u/>
      <sz val="11"/>
      <color theme="9"/>
      <name val="Arial"/>
      <family val="2"/>
    </font>
    <font>
      <b/>
      <u/>
      <sz val="11"/>
      <color theme="1"/>
      <name val="Calibri"/>
      <family val="2"/>
      <scheme val="minor"/>
    </font>
    <font>
      <sz val="10"/>
      <color theme="1"/>
      <name val="Calibri"/>
      <family val="2"/>
      <scheme val="minor"/>
    </font>
    <font>
      <b/>
      <i/>
      <u/>
      <sz val="11"/>
      <name val="Tahoma"/>
      <family val="2"/>
    </font>
    <font>
      <sz val="9"/>
      <color rgb="FFFF0000"/>
      <name val="Arial"/>
      <family val="2"/>
    </font>
    <font>
      <b/>
      <i/>
      <sz val="10"/>
      <color rgb="FF00B050"/>
      <name val="Calibri"/>
      <family val="2"/>
      <scheme val="minor"/>
    </font>
    <font>
      <b/>
      <i/>
      <sz val="11"/>
      <color rgb="FFFF0000"/>
      <name val="Calibri"/>
      <family val="2"/>
    </font>
    <font>
      <sz val="10"/>
      <color theme="9"/>
      <name val="Arial"/>
      <family val="2"/>
    </font>
    <font>
      <sz val="11"/>
      <color theme="9"/>
      <name val="Calibri"/>
      <family val="2"/>
      <scheme val="minor"/>
    </font>
    <font>
      <sz val="10"/>
      <color indexed="10"/>
      <name val="Arial"/>
      <family val="2"/>
    </font>
    <font>
      <sz val="14"/>
      <color theme="1"/>
      <name val="Calibri"/>
      <family val="2"/>
      <scheme val="minor"/>
    </font>
    <font>
      <b/>
      <i/>
      <sz val="9"/>
      <color theme="1"/>
      <name val="Calibri"/>
      <family val="2"/>
      <scheme val="minor"/>
    </font>
    <font>
      <b/>
      <i/>
      <u/>
      <sz val="14"/>
      <color theme="1"/>
      <name val="Calibri"/>
      <family val="2"/>
      <scheme val="minor"/>
    </font>
    <font>
      <sz val="14"/>
      <color theme="1"/>
      <name val="Wingdings"/>
      <charset val="2"/>
    </font>
    <font>
      <sz val="14"/>
      <color theme="1"/>
      <name val="Times New Roman"/>
      <family val="1"/>
    </font>
    <font>
      <vertAlign val="superscript"/>
      <sz val="14"/>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34998626667073579"/>
        <bgColor indexed="64"/>
      </patternFill>
    </fill>
    <fill>
      <patternFill patternType="solid">
        <fgColor theme="3" tint="0.59999389629810485"/>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7">
    <xf numFmtId="0" fontId="0" fillId="0" borderId="0" xfId="0"/>
    <xf numFmtId="0" fontId="3" fillId="0" borderId="0" xfId="0" applyFont="1"/>
    <xf numFmtId="0" fontId="4" fillId="0" borderId="0" xfId="0" applyFont="1" applyBorder="1"/>
    <xf numFmtId="0" fontId="3" fillId="0" borderId="0" xfId="0" applyFont="1" applyFill="1"/>
    <xf numFmtId="0" fontId="3" fillId="0" borderId="0" xfId="0" applyFont="1" applyFill="1" applyAlignment="1">
      <alignment horizontal="center"/>
    </xf>
    <xf numFmtId="20" fontId="10" fillId="4" borderId="0" xfId="0" applyNumberFormat="1" applyFont="1" applyFill="1" applyBorder="1" applyAlignment="1">
      <alignment horizontal="center"/>
    </xf>
    <xf numFmtId="0" fontId="0" fillId="4" borderId="11" xfId="0" applyFill="1" applyBorder="1"/>
    <xf numFmtId="0" fontId="3" fillId="4" borderId="11" xfId="0" applyFont="1" applyFill="1" applyBorder="1"/>
    <xf numFmtId="0" fontId="0" fillId="0" borderId="11" xfId="0" applyBorder="1"/>
    <xf numFmtId="0" fontId="0" fillId="0" borderId="0" xfId="0" applyBorder="1"/>
    <xf numFmtId="0" fontId="4" fillId="4" borderId="11" xfId="0" applyFont="1" applyFill="1" applyBorder="1" applyAlignment="1">
      <alignment horizontal="left"/>
    </xf>
    <xf numFmtId="0" fontId="3" fillId="0" borderId="11" xfId="0" applyFont="1" applyFill="1" applyBorder="1" applyAlignment="1" applyProtection="1">
      <alignment horizontal="left"/>
      <protection hidden="1"/>
    </xf>
    <xf numFmtId="0" fontId="0" fillId="0" borderId="11" xfId="0" applyBorder="1" applyAlignment="1">
      <alignment horizontal="left"/>
    </xf>
    <xf numFmtId="0" fontId="14" fillId="0" borderId="0" xfId="0" applyFont="1" applyFill="1" applyBorder="1" applyAlignment="1" applyProtection="1">
      <protection hidden="1"/>
    </xf>
    <xf numFmtId="0" fontId="3" fillId="0" borderId="0" xfId="0" applyFont="1" applyProtection="1"/>
    <xf numFmtId="0" fontId="0" fillId="0" borderId="0" xfId="0" applyProtection="1"/>
    <xf numFmtId="0" fontId="15" fillId="0" borderId="0" xfId="0" applyFont="1" applyProtection="1"/>
    <xf numFmtId="0" fontId="21" fillId="4" borderId="11" xfId="0" applyFont="1" applyFill="1" applyBorder="1" applyAlignment="1">
      <alignment vertical="center" wrapText="1"/>
    </xf>
    <xf numFmtId="0" fontId="3" fillId="0" borderId="0" xfId="0" applyFont="1" applyAlignment="1" applyProtection="1">
      <alignment horizontal="center"/>
      <protection locked="0"/>
    </xf>
    <xf numFmtId="0" fontId="8" fillId="0" borderId="0" xfId="0" applyFont="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19" fillId="0" borderId="0" xfId="0" applyFont="1" applyProtection="1"/>
    <xf numFmtId="0" fontId="20" fillId="0" borderId="0" xfId="0" applyFont="1" applyFill="1" applyBorder="1" applyAlignment="1" applyProtection="1">
      <alignment vertical="center"/>
    </xf>
    <xf numFmtId="0" fontId="0" fillId="0" borderId="0" xfId="0" applyBorder="1" applyProtection="1"/>
    <xf numFmtId="0" fontId="3" fillId="0" borderId="0" xfId="0" applyFont="1" applyBorder="1" applyProtection="1"/>
    <xf numFmtId="0" fontId="3" fillId="0" borderId="0" xfId="0" applyFont="1" applyProtection="1">
      <protection locked="0"/>
    </xf>
    <xf numFmtId="0" fontId="3" fillId="0" borderId="37" xfId="0" applyFont="1" applyBorder="1" applyProtection="1"/>
    <xf numFmtId="0" fontId="3" fillId="0" borderId="20" xfId="0" applyFont="1" applyBorder="1" applyAlignment="1" applyProtection="1">
      <alignment horizontal="center"/>
    </xf>
    <xf numFmtId="0" fontId="3" fillId="0" borderId="20" xfId="0" applyFont="1" applyBorder="1" applyProtection="1"/>
    <xf numFmtId="0" fontId="3" fillId="0" borderId="36" xfId="0" applyFont="1" applyBorder="1" applyProtection="1"/>
    <xf numFmtId="0" fontId="3" fillId="0" borderId="48" xfId="0" applyFont="1" applyBorder="1" applyProtection="1"/>
    <xf numFmtId="0" fontId="0" fillId="0" borderId="0" xfId="0" applyProtection="1">
      <protection locked="0"/>
    </xf>
    <xf numFmtId="4" fontId="0" fillId="0" borderId="0" xfId="0" applyNumberFormat="1" applyProtection="1">
      <protection locked="0"/>
    </xf>
    <xf numFmtId="4" fontId="28" fillId="4" borderId="20" xfId="0" applyNumberFormat="1" applyFont="1" applyFill="1" applyBorder="1" applyProtection="1"/>
    <xf numFmtId="0" fontId="0" fillId="0" borderId="37" xfId="0" applyBorder="1" applyProtection="1"/>
    <xf numFmtId="0" fontId="28" fillId="0" borderId="37" xfId="0" applyFont="1" applyBorder="1" applyAlignment="1" applyProtection="1">
      <alignment horizontal="right"/>
    </xf>
    <xf numFmtId="0" fontId="29" fillId="0" borderId="0" xfId="0" applyFont="1" applyBorder="1" applyProtection="1"/>
    <xf numFmtId="0" fontId="30" fillId="0" borderId="0" xfId="0" applyFont="1" applyBorder="1" applyProtection="1"/>
    <xf numFmtId="0" fontId="27" fillId="7" borderId="35" xfId="0" applyFont="1" applyFill="1" applyBorder="1" applyProtection="1"/>
    <xf numFmtId="0" fontId="27" fillId="7" borderId="36" xfId="0" applyFont="1" applyFill="1" applyBorder="1" applyProtection="1"/>
    <xf numFmtId="4" fontId="29" fillId="0" borderId="20" xfId="0" applyNumberFormat="1" applyFont="1" applyBorder="1" applyProtection="1"/>
    <xf numFmtId="4" fontId="27" fillId="2" borderId="47" xfId="0" applyNumberFormat="1" applyFont="1" applyFill="1" applyBorder="1" applyProtection="1"/>
    <xf numFmtId="0" fontId="0" fillId="0" borderId="20" xfId="0" applyBorder="1" applyProtection="1"/>
    <xf numFmtId="4" fontId="0" fillId="0" borderId="20" xfId="0" applyNumberFormat="1" applyBorder="1" applyProtection="1"/>
    <xf numFmtId="4" fontId="27" fillId="2" borderId="20" xfId="0" applyNumberFormat="1" applyFont="1" applyFill="1" applyBorder="1" applyProtection="1"/>
    <xf numFmtId="4" fontId="28" fillId="0" borderId="20" xfId="0" applyNumberFormat="1" applyFont="1" applyBorder="1" applyProtection="1"/>
    <xf numFmtId="4" fontId="28" fillId="4" borderId="20" xfId="0" applyNumberFormat="1" applyFont="1" applyFill="1" applyBorder="1" applyAlignment="1" applyProtection="1">
      <alignment horizontal="right"/>
    </xf>
    <xf numFmtId="4" fontId="27" fillId="7" borderId="48" xfId="0" applyNumberFormat="1" applyFont="1" applyFill="1" applyBorder="1" applyProtection="1"/>
    <xf numFmtId="4" fontId="29" fillId="4" borderId="20" xfId="0" applyNumberFormat="1" applyFont="1" applyFill="1" applyBorder="1" applyAlignment="1" applyProtection="1">
      <alignment horizontal="right"/>
    </xf>
    <xf numFmtId="3" fontId="12" fillId="2" borderId="9" xfId="0" applyNumberFormat="1" applyFont="1" applyFill="1" applyBorder="1" applyAlignment="1"/>
    <xf numFmtId="0" fontId="6" fillId="2" borderId="8" xfId="0" applyFont="1" applyFill="1" applyBorder="1" applyAlignment="1">
      <alignment horizontal="center"/>
    </xf>
    <xf numFmtId="0" fontId="32" fillId="0" borderId="0" xfId="0" applyFont="1" applyFill="1" applyBorder="1" applyAlignment="1" applyProtection="1">
      <alignment vertical="center" wrapText="1"/>
    </xf>
    <xf numFmtId="0" fontId="11" fillId="0" borderId="11" xfId="0" applyFont="1" applyBorder="1" applyAlignment="1">
      <alignment wrapText="1"/>
    </xf>
    <xf numFmtId="3" fontId="12" fillId="2" borderId="9" xfId="0" applyNumberFormat="1" applyFont="1" applyFill="1" applyBorder="1" applyAlignment="1">
      <alignment wrapText="1"/>
    </xf>
    <xf numFmtId="164" fontId="3" fillId="0" borderId="0" xfId="0" applyNumberFormat="1" applyFont="1" applyAlignment="1" applyProtection="1">
      <alignment horizontal="center"/>
    </xf>
    <xf numFmtId="0" fontId="23" fillId="0" borderId="0" xfId="0" applyFont="1" applyAlignment="1" applyProtection="1">
      <alignment horizontal="left"/>
    </xf>
    <xf numFmtId="0" fontId="3" fillId="0" borderId="0" xfId="0" applyFont="1" applyAlignment="1" applyProtection="1">
      <alignment wrapText="1"/>
    </xf>
    <xf numFmtId="0" fontId="3" fillId="0" borderId="0" xfId="0" applyFont="1" applyAlignment="1" applyProtection="1"/>
    <xf numFmtId="0" fontId="9" fillId="0" borderId="0" xfId="0" applyFont="1" applyBorder="1" applyAlignment="1" applyProtection="1">
      <alignment horizontal="center"/>
    </xf>
    <xf numFmtId="0" fontId="9" fillId="0" borderId="0" xfId="0" applyFont="1" applyBorder="1" applyAlignment="1" applyProtection="1">
      <alignment wrapText="1"/>
    </xf>
    <xf numFmtId="0" fontId="37" fillId="0" borderId="0" xfId="0" applyFont="1" applyFill="1" applyAlignment="1" applyProtection="1">
      <alignment wrapText="1"/>
    </xf>
    <xf numFmtId="4" fontId="0" fillId="0" borderId="0" xfId="0" applyNumberFormat="1" applyBorder="1" applyProtection="1">
      <protection locked="0"/>
    </xf>
    <xf numFmtId="4" fontId="0" fillId="0" borderId="11" xfId="0" applyNumberFormat="1" applyBorder="1" applyProtection="1">
      <protection locked="0"/>
    </xf>
    <xf numFmtId="166" fontId="0" fillId="0" borderId="11" xfId="0" applyNumberFormat="1" applyBorder="1" applyProtection="1">
      <protection locked="0"/>
    </xf>
    <xf numFmtId="0" fontId="41" fillId="2" borderId="7" xfId="0" applyFont="1" applyFill="1" applyBorder="1" applyAlignment="1">
      <alignment wrapText="1"/>
    </xf>
    <xf numFmtId="0" fontId="43" fillId="4" borderId="11" xfId="0" applyFont="1" applyFill="1" applyBorder="1" applyAlignment="1">
      <alignment vertical="center" wrapText="1"/>
    </xf>
    <xf numFmtId="4" fontId="27" fillId="2" borderId="0" xfId="0" applyNumberFormat="1" applyFont="1" applyFill="1" applyBorder="1" applyProtection="1"/>
    <xf numFmtId="4" fontId="28" fillId="4" borderId="0" xfId="0" applyNumberFormat="1" applyFont="1" applyFill="1" applyBorder="1" applyProtection="1"/>
    <xf numFmtId="0" fontId="3" fillId="0" borderId="0" xfId="0" applyFont="1" applyBorder="1" applyAlignment="1" applyProtection="1">
      <alignment horizontal="center"/>
    </xf>
    <xf numFmtId="4" fontId="29" fillId="0" borderId="0" xfId="0" applyNumberFormat="1" applyFont="1" applyBorder="1" applyProtection="1"/>
    <xf numFmtId="4" fontId="28" fillId="0" borderId="0" xfId="0" applyNumberFormat="1" applyFont="1" applyBorder="1" applyProtection="1"/>
    <xf numFmtId="4" fontId="0" fillId="0" borderId="0" xfId="0" applyNumberFormat="1" applyBorder="1" applyProtection="1"/>
    <xf numFmtId="4" fontId="28" fillId="4" borderId="0" xfId="0" applyNumberFormat="1" applyFont="1" applyFill="1" applyBorder="1" applyAlignment="1" applyProtection="1">
      <alignment horizontal="right"/>
    </xf>
    <xf numFmtId="4" fontId="27" fillId="7" borderId="0" xfId="0" applyNumberFormat="1" applyFont="1" applyFill="1" applyBorder="1" applyProtection="1"/>
    <xf numFmtId="0" fontId="38" fillId="0" borderId="0" xfId="0" applyFont="1" applyProtection="1">
      <protection locked="0"/>
    </xf>
    <xf numFmtId="0" fontId="21" fillId="0" borderId="0" xfId="0" applyFont="1" applyFill="1" applyBorder="1" applyAlignment="1" applyProtection="1">
      <alignment horizontal="center" vertical="center" wrapText="1"/>
    </xf>
    <xf numFmtId="0" fontId="47" fillId="0" borderId="0" xfId="0" applyFont="1" applyFill="1" applyBorder="1" applyAlignment="1" applyProtection="1">
      <protection hidden="1"/>
    </xf>
    <xf numFmtId="0" fontId="48" fillId="0" borderId="0" xfId="0" applyFont="1" applyFill="1" applyBorder="1" applyAlignment="1" applyProtection="1">
      <alignment horizontal="center" vertical="center" wrapText="1"/>
    </xf>
    <xf numFmtId="0" fontId="0" fillId="0" borderId="0" xfId="0" applyFont="1" applyProtection="1"/>
    <xf numFmtId="0" fontId="19" fillId="0" borderId="0" xfId="0" applyFont="1" applyFill="1"/>
    <xf numFmtId="0" fontId="15" fillId="0" borderId="0" xfId="0" applyFont="1" applyProtection="1">
      <protection locked="0"/>
    </xf>
    <xf numFmtId="3" fontId="28" fillId="0" borderId="0" xfId="0" applyNumberFormat="1" applyFont="1" applyBorder="1" applyProtection="1">
      <protection locked="0"/>
    </xf>
    <xf numFmtId="4" fontId="28" fillId="0" borderId="0" xfId="0" applyNumberFormat="1" applyFont="1" applyBorder="1" applyAlignment="1" applyProtection="1">
      <alignment horizontal="center"/>
      <protection locked="0"/>
    </xf>
    <xf numFmtId="4" fontId="30" fillId="0" borderId="20" xfId="0" applyNumberFormat="1" applyFont="1" applyBorder="1" applyProtection="1"/>
    <xf numFmtId="4" fontId="58" fillId="0" borderId="20" xfId="0" applyNumberFormat="1" applyFont="1" applyBorder="1" applyProtection="1"/>
    <xf numFmtId="4" fontId="0" fillId="0" borderId="49" xfId="0" applyNumberFormat="1" applyFont="1" applyBorder="1" applyProtection="1">
      <protection locked="0"/>
    </xf>
    <xf numFmtId="4" fontId="28" fillId="0" borderId="49" xfId="0" applyNumberFormat="1" applyFont="1" applyBorder="1" applyProtection="1">
      <protection locked="0"/>
    </xf>
    <xf numFmtId="0" fontId="3" fillId="0" borderId="49" xfId="0" applyFont="1" applyBorder="1" applyProtection="1">
      <protection locked="0"/>
    </xf>
    <xf numFmtId="14" fontId="28" fillId="5" borderId="49" xfId="0" applyNumberFormat="1" applyFont="1" applyFill="1" applyBorder="1" applyAlignment="1" applyProtection="1">
      <alignment wrapText="1"/>
    </xf>
    <xf numFmtId="4" fontId="0" fillId="0" borderId="49" xfId="0" applyNumberFormat="1" applyBorder="1" applyProtection="1">
      <protection locked="0"/>
    </xf>
    <xf numFmtId="4" fontId="4" fillId="2" borderId="49" xfId="0" applyNumberFormat="1" applyFont="1" applyFill="1" applyBorder="1" applyProtection="1"/>
    <xf numFmtId="4" fontId="59" fillId="0" borderId="49" xfId="0" applyNumberFormat="1" applyFont="1" applyBorder="1" applyProtection="1">
      <protection locked="0"/>
    </xf>
    <xf numFmtId="166" fontId="59" fillId="0" borderId="49" xfId="0" applyNumberFormat="1" applyFont="1" applyBorder="1" applyProtection="1">
      <protection locked="0"/>
    </xf>
    <xf numFmtId="0" fontId="28" fillId="0" borderId="49" xfId="0" applyFont="1" applyBorder="1" applyAlignment="1">
      <alignment horizontal="right"/>
    </xf>
    <xf numFmtId="4" fontId="29" fillId="3" borderId="49" xfId="0" applyNumberFormat="1" applyFont="1" applyFill="1" applyBorder="1" applyAlignment="1">
      <alignment horizontal="right"/>
    </xf>
    <xf numFmtId="4" fontId="0" fillId="0" borderId="49" xfId="0" applyNumberFormat="1" applyBorder="1" applyProtection="1"/>
    <xf numFmtId="4" fontId="53" fillId="0" borderId="49" xfId="0" applyNumberFormat="1" applyFont="1" applyBorder="1" applyProtection="1"/>
    <xf numFmtId="4" fontId="53" fillId="0" borderId="49" xfId="0" applyNumberFormat="1" applyFont="1" applyBorder="1" applyProtection="1">
      <protection locked="0"/>
    </xf>
    <xf numFmtId="0" fontId="0" fillId="0" borderId="49" xfId="0" applyBorder="1"/>
    <xf numFmtId="4" fontId="29" fillId="0" borderId="49" xfId="0" applyNumberFormat="1" applyFont="1" applyBorder="1" applyProtection="1">
      <protection locked="0"/>
    </xf>
    <xf numFmtId="4" fontId="29" fillId="3" borderId="49" xfId="0" applyNumberFormat="1" applyFont="1" applyFill="1" applyBorder="1" applyAlignment="1" applyProtection="1">
      <alignment horizontal="right"/>
      <protection locked="0"/>
    </xf>
    <xf numFmtId="4" fontId="0" fillId="0" borderId="53" xfId="0" applyNumberFormat="1" applyBorder="1" applyProtection="1">
      <protection locked="0"/>
    </xf>
    <xf numFmtId="4" fontId="0" fillId="0" borderId="49" xfId="0" applyNumberFormat="1" applyBorder="1"/>
    <xf numFmtId="4" fontId="27" fillId="2" borderId="49" xfId="0" applyNumberFormat="1" applyFont="1" applyFill="1" applyBorder="1" applyAlignment="1">
      <alignment horizontal="center"/>
    </xf>
    <xf numFmtId="4" fontId="29" fillId="4" borderId="49" xfId="0" applyNumberFormat="1" applyFont="1" applyFill="1" applyBorder="1" applyAlignment="1">
      <alignment horizontal="right"/>
    </xf>
    <xf numFmtId="4" fontId="27" fillId="7" borderId="49" xfId="0" applyNumberFormat="1" applyFont="1" applyFill="1" applyBorder="1"/>
    <xf numFmtId="0" fontId="0" fillId="0" borderId="0" xfId="0" applyBorder="1" applyAlignment="1" applyProtection="1">
      <alignment horizontal="left"/>
    </xf>
    <xf numFmtId="0" fontId="15" fillId="0" borderId="49" xfId="0" applyFont="1" applyBorder="1" applyAlignment="1" applyProtection="1">
      <alignment horizontal="center"/>
      <protection locked="0"/>
    </xf>
    <xf numFmtId="0" fontId="3" fillId="0" borderId="49" xfId="0" applyFont="1" applyBorder="1" applyAlignment="1" applyProtection="1">
      <alignment horizontal="center"/>
      <protection locked="0"/>
    </xf>
    <xf numFmtId="169" fontId="0" fillId="0" borderId="0" xfId="0" applyNumberFormat="1" applyBorder="1" applyProtection="1">
      <protection locked="0"/>
    </xf>
    <xf numFmtId="14" fontId="4" fillId="5" borderId="0" xfId="0" applyNumberFormat="1" applyFont="1" applyFill="1" applyAlignment="1" applyProtection="1">
      <alignment horizontal="center"/>
    </xf>
    <xf numFmtId="14" fontId="3" fillId="0" borderId="0" xfId="0" applyNumberFormat="1" applyFont="1" applyProtection="1"/>
    <xf numFmtId="4" fontId="27" fillId="2" borderId="20" xfId="0" applyNumberFormat="1" applyFont="1" applyFill="1" applyBorder="1" applyAlignment="1" applyProtection="1">
      <alignment horizontal="right"/>
    </xf>
    <xf numFmtId="0" fontId="3" fillId="0" borderId="0" xfId="0" applyFont="1" applyAlignment="1" applyProtection="1">
      <alignment horizontal="center"/>
    </xf>
    <xf numFmtId="169" fontId="3" fillId="0" borderId="0" xfId="0" applyNumberFormat="1" applyFont="1" applyProtection="1"/>
    <xf numFmtId="0" fontId="44" fillId="0" borderId="0" xfId="0" applyFont="1" applyProtection="1"/>
    <xf numFmtId="0" fontId="56" fillId="0" borderId="0" xfId="0" applyFont="1" applyProtection="1"/>
    <xf numFmtId="0" fontId="15" fillId="0" borderId="49" xfId="0" applyFont="1" applyBorder="1" applyProtection="1"/>
    <xf numFmtId="0" fontId="13" fillId="0" borderId="0" xfId="0" applyFont="1" applyProtection="1"/>
    <xf numFmtId="4" fontId="55" fillId="2" borderId="49" xfId="0" applyNumberFormat="1" applyFont="1" applyFill="1" applyBorder="1" applyProtection="1"/>
    <xf numFmtId="0" fontId="38" fillId="0" borderId="0" xfId="0" applyFont="1" applyProtection="1"/>
    <xf numFmtId="0" fontId="57" fillId="0" borderId="0" xfId="0" applyFont="1" applyProtection="1"/>
    <xf numFmtId="0" fontId="64" fillId="0" borderId="0" xfId="0" applyFont="1" applyProtection="1"/>
    <xf numFmtId="0" fontId="65" fillId="0" borderId="0" xfId="0" applyFont="1" applyProtection="1"/>
    <xf numFmtId="4" fontId="65" fillId="0" borderId="0" xfId="0" applyNumberFormat="1" applyFont="1" applyProtection="1"/>
    <xf numFmtId="0" fontId="23" fillId="0" borderId="0" xfId="0" applyFont="1" applyProtection="1"/>
    <xf numFmtId="4" fontId="4" fillId="2" borderId="0" xfId="0" applyNumberFormat="1" applyFont="1" applyFill="1" applyBorder="1" applyProtection="1"/>
    <xf numFmtId="14" fontId="0" fillId="0" borderId="0" xfId="0" applyNumberFormat="1" applyAlignment="1" applyProtection="1">
      <alignment horizontal="left"/>
    </xf>
    <xf numFmtId="4" fontId="28" fillId="0" borderId="49" xfId="0" applyNumberFormat="1" applyFont="1" applyBorder="1" applyProtection="1"/>
    <xf numFmtId="0" fontId="0" fillId="0" borderId="49" xfId="0" applyFont="1" applyBorder="1" applyProtection="1"/>
    <xf numFmtId="0" fontId="0" fillId="0" borderId="0" xfId="0" applyFont="1" applyFill="1" applyBorder="1" applyProtection="1"/>
    <xf numFmtId="0" fontId="29" fillId="0" borderId="0" xfId="0" applyFont="1" applyFill="1" applyBorder="1" applyProtection="1"/>
    <xf numFmtId="14" fontId="28" fillId="5" borderId="49" xfId="0" applyNumberFormat="1" applyFont="1" applyFill="1" applyBorder="1" applyAlignment="1" applyProtection="1">
      <alignment horizontal="right" wrapText="1"/>
    </xf>
    <xf numFmtId="0" fontId="4" fillId="0" borderId="0" xfId="0" applyFont="1" applyBorder="1" applyProtection="1"/>
    <xf numFmtId="0" fontId="6" fillId="2" borderId="49" xfId="0" applyFont="1" applyFill="1" applyBorder="1" applyAlignment="1" applyProtection="1">
      <alignment wrapText="1"/>
    </xf>
    <xf numFmtId="0" fontId="6" fillId="2" borderId="49" xfId="0" applyFont="1" applyFill="1" applyBorder="1" applyAlignment="1" applyProtection="1">
      <alignment horizontal="center"/>
    </xf>
    <xf numFmtId="0" fontId="4" fillId="4" borderId="49" xfId="0" applyFont="1" applyFill="1" applyBorder="1" applyAlignment="1" applyProtection="1">
      <alignment vertical="center" wrapText="1"/>
    </xf>
    <xf numFmtId="0" fontId="41" fillId="0" borderId="49" xfId="0" applyFont="1" applyBorder="1" applyAlignment="1" applyProtection="1">
      <alignment wrapText="1"/>
    </xf>
    <xf numFmtId="0" fontId="47" fillId="2" borderId="49" xfId="0" applyFont="1" applyFill="1" applyBorder="1" applyAlignment="1" applyProtection="1">
      <alignment horizontal="center" vertical="center" wrapText="1"/>
    </xf>
    <xf numFmtId="0" fontId="61" fillId="2" borderId="49" xfId="0" applyFont="1" applyFill="1" applyBorder="1" applyAlignment="1" applyProtection="1">
      <alignment horizontal="center" vertical="center" wrapText="1"/>
    </xf>
    <xf numFmtId="0" fontId="12" fillId="2" borderId="49" xfId="0" applyFont="1" applyFill="1" applyBorder="1" applyAlignment="1" applyProtection="1">
      <alignment wrapText="1"/>
    </xf>
    <xf numFmtId="3" fontId="12" fillId="2" borderId="49" xfId="0" applyNumberFormat="1" applyFont="1" applyFill="1" applyBorder="1" applyAlignment="1" applyProtection="1">
      <alignment wrapText="1"/>
    </xf>
    <xf numFmtId="3" fontId="12" fillId="2" borderId="49" xfId="0" applyNumberFormat="1" applyFont="1" applyFill="1" applyBorder="1" applyAlignment="1" applyProtection="1"/>
    <xf numFmtId="168" fontId="4" fillId="9" borderId="0" xfId="0" applyNumberFormat="1" applyFont="1" applyFill="1" applyAlignment="1" applyProtection="1">
      <alignment horizontal="center"/>
    </xf>
    <xf numFmtId="9" fontId="7" fillId="0" borderId="0" xfId="2" applyFont="1" applyAlignment="1" applyProtection="1">
      <alignment horizontal="left" vertical="top" wrapText="1"/>
    </xf>
    <xf numFmtId="0" fontId="4" fillId="4" borderId="50" xfId="0" applyFont="1" applyFill="1" applyBorder="1" applyAlignment="1" applyProtection="1">
      <alignment horizontal="left" vertical="center" wrapText="1"/>
    </xf>
    <xf numFmtId="168" fontId="4" fillId="4" borderId="49" xfId="0" applyNumberFormat="1" applyFont="1" applyFill="1" applyBorder="1" applyAlignment="1" applyProtection="1">
      <alignment horizontal="center"/>
    </xf>
    <xf numFmtId="9" fontId="7" fillId="0" borderId="0" xfId="2" applyFont="1" applyFill="1" applyAlignment="1" applyProtection="1">
      <alignment horizontal="left" vertical="top" wrapText="1"/>
    </xf>
    <xf numFmtId="168" fontId="4" fillId="0" borderId="0" xfId="0" applyNumberFormat="1" applyFont="1" applyFill="1" applyAlignment="1" applyProtection="1">
      <alignment horizontal="center"/>
    </xf>
    <xf numFmtId="0" fontId="62" fillId="5" borderId="49" xfId="0" applyFont="1" applyFill="1" applyBorder="1" applyAlignment="1" applyProtection="1">
      <alignment horizontal="center" vertical="center" wrapText="1"/>
    </xf>
    <xf numFmtId="4" fontId="29" fillId="4" borderId="58" xfId="0" applyNumberFormat="1" applyFont="1" applyFill="1" applyBorder="1" applyAlignment="1" applyProtection="1">
      <alignment horizontal="right" vertical="center"/>
    </xf>
    <xf numFmtId="4" fontId="29" fillId="4" borderId="13" xfId="0" applyNumberFormat="1" applyFont="1" applyFill="1" applyBorder="1" applyAlignment="1" applyProtection="1">
      <alignment horizontal="right" vertical="center"/>
    </xf>
    <xf numFmtId="4" fontId="29" fillId="4" borderId="57" xfId="0" applyNumberFormat="1" applyFont="1" applyFill="1" applyBorder="1" applyAlignment="1" applyProtection="1">
      <alignment horizontal="right" vertical="center"/>
    </xf>
    <xf numFmtId="4" fontId="52" fillId="4" borderId="58" xfId="0" applyNumberFormat="1" applyFont="1" applyFill="1" applyBorder="1" applyAlignment="1" applyProtection="1">
      <alignment horizontal="right" vertical="center"/>
    </xf>
    <xf numFmtId="0" fontId="28" fillId="0" borderId="50" xfId="0" applyFont="1" applyBorder="1" applyAlignment="1" applyProtection="1">
      <alignment horizontal="right"/>
    </xf>
    <xf numFmtId="4" fontId="29" fillId="3" borderId="49" xfId="0" applyNumberFormat="1" applyFont="1" applyFill="1" applyBorder="1" applyAlignment="1" applyProtection="1">
      <alignment horizontal="right"/>
    </xf>
    <xf numFmtId="4" fontId="52" fillId="3" borderId="49" xfId="0" applyNumberFormat="1" applyFont="1" applyFill="1" applyBorder="1" applyAlignment="1" applyProtection="1">
      <alignment horizontal="right"/>
    </xf>
    <xf numFmtId="0" fontId="14" fillId="0" borderId="0" xfId="0" applyFont="1" applyProtection="1"/>
    <xf numFmtId="0" fontId="28" fillId="0" borderId="50" xfId="0" applyFont="1" applyBorder="1" applyProtection="1"/>
    <xf numFmtId="0" fontId="0" fillId="0" borderId="49" xfId="0" applyBorder="1" applyProtection="1"/>
    <xf numFmtId="4" fontId="29" fillId="4" borderId="49" xfId="0" applyNumberFormat="1" applyFont="1" applyFill="1" applyBorder="1" applyAlignment="1" applyProtection="1">
      <alignment horizontal="right" vertical="center"/>
    </xf>
    <xf numFmtId="4" fontId="52" fillId="4" borderId="49" xfId="0" applyNumberFormat="1" applyFont="1" applyFill="1" applyBorder="1" applyAlignment="1" applyProtection="1">
      <alignment horizontal="right" vertical="center"/>
    </xf>
    <xf numFmtId="0" fontId="28" fillId="0" borderId="49" xfId="0" applyFont="1" applyBorder="1" applyAlignment="1" applyProtection="1">
      <alignment horizontal="right"/>
    </xf>
    <xf numFmtId="4" fontId="29" fillId="0" borderId="49" xfId="0" applyNumberFormat="1" applyFont="1" applyBorder="1" applyProtection="1"/>
    <xf numFmtId="0" fontId="28" fillId="0" borderId="53" xfId="0" applyFont="1" applyBorder="1" applyAlignment="1" applyProtection="1">
      <alignment horizontal="right"/>
    </xf>
    <xf numFmtId="0" fontId="3" fillId="0" borderId="49" xfId="0" applyFont="1" applyBorder="1" applyProtection="1"/>
    <xf numFmtId="4" fontId="27" fillId="2" borderId="49" xfId="0" applyNumberFormat="1" applyFont="1" applyFill="1" applyBorder="1" applyAlignment="1" applyProtection="1">
      <alignment horizontal="center"/>
    </xf>
    <xf numFmtId="4" fontId="54" fillId="2" borderId="49" xfId="0" applyNumberFormat="1" applyFont="1" applyFill="1" applyBorder="1" applyAlignment="1" applyProtection="1">
      <alignment horizontal="center"/>
    </xf>
    <xf numFmtId="0" fontId="28" fillId="4" borderId="50" xfId="0" applyFont="1" applyFill="1" applyBorder="1" applyAlignment="1" applyProtection="1">
      <alignment horizontal="left"/>
    </xf>
    <xf numFmtId="4" fontId="29" fillId="4" borderId="49" xfId="0" applyNumberFormat="1" applyFont="1" applyFill="1" applyBorder="1" applyAlignment="1" applyProtection="1">
      <alignment horizontal="right"/>
    </xf>
    <xf numFmtId="4" fontId="27" fillId="7" borderId="49" xfId="0" applyNumberFormat="1" applyFont="1" applyFill="1" applyBorder="1" applyProtection="1"/>
    <xf numFmtId="0" fontId="13" fillId="0" borderId="49" xfId="0" applyFont="1" applyBorder="1" applyProtection="1">
      <protection locked="0"/>
    </xf>
    <xf numFmtId="4" fontId="13" fillId="0" borderId="49" xfId="0" applyNumberFormat="1" applyFont="1" applyBorder="1" applyProtection="1">
      <protection locked="0"/>
    </xf>
    <xf numFmtId="4" fontId="13" fillId="0" borderId="0" xfId="0" applyNumberFormat="1" applyFont="1" applyProtection="1"/>
    <xf numFmtId="4" fontId="27" fillId="2" borderId="49" xfId="0" applyNumberFormat="1" applyFont="1" applyFill="1" applyBorder="1" applyProtection="1"/>
    <xf numFmtId="4" fontId="28" fillId="4" borderId="49" xfId="0" applyNumberFormat="1" applyFont="1" applyFill="1" applyBorder="1" applyProtection="1">
      <protection locked="0"/>
    </xf>
    <xf numFmtId="4" fontId="28" fillId="4" borderId="49" xfId="0" applyNumberFormat="1" applyFont="1" applyFill="1" applyBorder="1" applyProtection="1"/>
    <xf numFmtId="0" fontId="3" fillId="0" borderId="49" xfId="0" applyFont="1" applyBorder="1" applyAlignment="1" applyProtection="1">
      <alignment horizontal="center"/>
    </xf>
    <xf numFmtId="0" fontId="0" fillId="0" borderId="49" xfId="0" applyBorder="1" applyProtection="1">
      <protection locked="0"/>
    </xf>
    <xf numFmtId="4" fontId="28" fillId="4" borderId="49" xfId="0" applyNumberFormat="1" applyFont="1" applyFill="1" applyBorder="1" applyAlignment="1" applyProtection="1">
      <alignment horizontal="right"/>
    </xf>
    <xf numFmtId="0" fontId="27" fillId="7" borderId="49" xfId="0" applyFont="1" applyFill="1" applyBorder="1" applyProtection="1"/>
    <xf numFmtId="4" fontId="27" fillId="2" borderId="49" xfId="0" applyNumberFormat="1" applyFont="1" applyFill="1" applyBorder="1" applyAlignment="1" applyProtection="1">
      <alignment horizontal="right"/>
      <protection locked="0"/>
    </xf>
    <xf numFmtId="4" fontId="27" fillId="2" borderId="49" xfId="0" applyNumberFormat="1" applyFont="1" applyFill="1" applyBorder="1" applyProtection="1">
      <protection locked="0"/>
    </xf>
    <xf numFmtId="4" fontId="30" fillId="0" borderId="49" xfId="0" applyNumberFormat="1" applyFont="1" applyBorder="1" applyProtection="1">
      <protection locked="0"/>
    </xf>
    <xf numFmtId="0" fontId="0" fillId="0" borderId="49" xfId="0" applyBorder="1" applyAlignment="1" applyProtection="1"/>
    <xf numFmtId="0" fontId="27" fillId="7" borderId="49" xfId="0" applyFont="1" applyFill="1" applyBorder="1" applyProtection="1">
      <protection locked="0"/>
    </xf>
    <xf numFmtId="0" fontId="28" fillId="0" borderId="49" xfId="0" applyFont="1" applyBorder="1"/>
    <xf numFmtId="0" fontId="29" fillId="0" borderId="49" xfId="0" applyFont="1" applyBorder="1"/>
    <xf numFmtId="0" fontId="0" fillId="0" borderId="49" xfId="0" applyBorder="1" applyAlignment="1">
      <alignment horizontal="left"/>
    </xf>
    <xf numFmtId="0" fontId="28" fillId="0" borderId="49" xfId="0" applyFont="1" applyBorder="1" applyAlignment="1">
      <alignment horizontal="right" vertical="center"/>
    </xf>
    <xf numFmtId="0" fontId="28" fillId="3" borderId="49" xfId="0" applyFont="1" applyFill="1" applyBorder="1" applyAlignment="1">
      <alignment horizontal="left"/>
    </xf>
    <xf numFmtId="9" fontId="24" fillId="0" borderId="0" xfId="2" applyFont="1" applyAlignment="1" applyProtection="1"/>
    <xf numFmtId="0" fontId="0" fillId="0" borderId="0" xfId="0" applyAlignment="1"/>
    <xf numFmtId="0" fontId="19" fillId="0" borderId="0" xfId="0" applyFont="1" applyFill="1" applyBorder="1" applyAlignment="1" applyProtection="1"/>
    <xf numFmtId="169" fontId="0" fillId="0" borderId="0" xfId="0" applyNumberFormat="1" applyBorder="1" applyAlignment="1" applyProtection="1">
      <alignment horizontal="left"/>
    </xf>
    <xf numFmtId="0" fontId="0" fillId="0" borderId="50" xfId="0" applyBorder="1" applyAlignment="1"/>
    <xf numFmtId="0" fontId="0" fillId="0" borderId="52" xfId="0" applyBorder="1" applyAlignment="1"/>
    <xf numFmtId="0" fontId="21" fillId="4" borderId="49" xfId="0" applyFont="1" applyFill="1" applyBorder="1" applyAlignment="1" applyProtection="1">
      <alignment vertical="center" wrapText="1"/>
    </xf>
    <xf numFmtId="0" fontId="21" fillId="4" borderId="49" xfId="0" applyFont="1" applyFill="1" applyBorder="1" applyAlignment="1" applyProtection="1">
      <alignment horizontal="center" vertical="center" wrapText="1"/>
    </xf>
    <xf numFmtId="0" fontId="22" fillId="0" borderId="49" xfId="0" applyFont="1" applyFill="1" applyBorder="1" applyAlignment="1" applyProtection="1"/>
    <xf numFmtId="166" fontId="3" fillId="0" borderId="49" xfId="0" applyNumberFormat="1" applyFont="1" applyBorder="1" applyAlignment="1" applyProtection="1">
      <alignment horizontal="left"/>
      <protection locked="0"/>
    </xf>
    <xf numFmtId="43" fontId="22" fillId="0" borderId="49" xfId="1" applyFont="1" applyFill="1" applyBorder="1" applyAlignment="1" applyProtection="1">
      <alignment horizontal="left"/>
      <protection hidden="1"/>
    </xf>
    <xf numFmtId="166" fontId="3" fillId="0" borderId="49" xfId="0" applyNumberFormat="1" applyFont="1" applyBorder="1" applyAlignment="1" applyProtection="1">
      <alignment horizontal="right"/>
      <protection locked="0"/>
    </xf>
    <xf numFmtId="169" fontId="3" fillId="0" borderId="49" xfId="0" applyNumberFormat="1" applyFont="1" applyBorder="1" applyAlignment="1" applyProtection="1">
      <alignment horizontal="right"/>
      <protection locked="0"/>
    </xf>
    <xf numFmtId="0" fontId="21" fillId="4" borderId="49" xfId="0" applyFont="1" applyFill="1" applyBorder="1" applyAlignment="1" applyProtection="1"/>
    <xf numFmtId="4" fontId="4" fillId="4" borderId="49" xfId="1" applyNumberFormat="1" applyFont="1" applyFill="1" applyBorder="1" applyAlignment="1" applyProtection="1"/>
    <xf numFmtId="166" fontId="45" fillId="0" borderId="49" xfId="0" applyNumberFormat="1" applyFont="1" applyBorder="1" applyAlignment="1" applyProtection="1">
      <alignment horizontal="left"/>
      <protection locked="0"/>
    </xf>
    <xf numFmtId="169" fontId="51" fillId="0" borderId="0" xfId="0" applyNumberFormat="1" applyFont="1" applyBorder="1" applyAlignment="1" applyProtection="1">
      <alignment horizontal="right"/>
    </xf>
    <xf numFmtId="166" fontId="7" fillId="0" borderId="49" xfId="0" applyNumberFormat="1" applyFont="1" applyBorder="1" applyAlignment="1" applyProtection="1">
      <alignment horizontal="right"/>
    </xf>
    <xf numFmtId="4" fontId="19" fillId="0" borderId="0" xfId="0" applyNumberFormat="1" applyFont="1" applyProtection="1"/>
    <xf numFmtId="43" fontId="22" fillId="0" borderId="49" xfId="1" applyFont="1" applyFill="1" applyBorder="1" applyAlignment="1" applyProtection="1">
      <alignment horizontal="left"/>
      <protection locked="0" hidden="1"/>
    </xf>
    <xf numFmtId="43" fontId="49" fillId="0" borderId="49" xfId="1" applyFont="1" applyFill="1" applyBorder="1" applyAlignment="1" applyProtection="1">
      <alignment horizontal="left"/>
      <protection locked="0" hidden="1"/>
    </xf>
    <xf numFmtId="43" fontId="50" fillId="0" borderId="49" xfId="1" applyFont="1" applyFill="1" applyBorder="1" applyAlignment="1" applyProtection="1">
      <alignment horizontal="left"/>
      <protection locked="0" hidden="1"/>
    </xf>
    <xf numFmtId="166" fontId="66" fillId="0" borderId="49" xfId="0" applyNumberFormat="1" applyFont="1" applyBorder="1" applyAlignment="1" applyProtection="1">
      <alignment horizontal="left"/>
      <protection locked="0"/>
    </xf>
    <xf numFmtId="0" fontId="17" fillId="0" borderId="0" xfId="0" applyFont="1" applyProtection="1">
      <protection locked="0"/>
    </xf>
    <xf numFmtId="167" fontId="13" fillId="0" borderId="0" xfId="0" applyNumberFormat="1" applyFont="1" applyAlignment="1" applyProtection="1">
      <alignment horizontal="center"/>
      <protection locked="0"/>
    </xf>
    <xf numFmtId="0" fontId="17" fillId="0" borderId="18" xfId="0" applyFont="1" applyBorder="1" applyProtection="1">
      <protection locked="0"/>
    </xf>
    <xf numFmtId="167" fontId="17" fillId="0" borderId="44" xfId="0" applyNumberFormat="1" applyFont="1" applyBorder="1" applyAlignment="1" applyProtection="1">
      <alignment horizontal="center"/>
      <protection locked="0"/>
    </xf>
    <xf numFmtId="167" fontId="17" fillId="0" borderId="45" xfId="0" applyNumberFormat="1" applyFont="1" applyBorder="1" applyAlignment="1" applyProtection="1">
      <alignment horizontal="center"/>
      <protection locked="0"/>
    </xf>
    <xf numFmtId="167" fontId="17" fillId="0" borderId="43" xfId="0" applyNumberFormat="1" applyFont="1" applyBorder="1" applyAlignment="1" applyProtection="1">
      <alignment horizontal="center"/>
      <protection locked="0"/>
    </xf>
    <xf numFmtId="0" fontId="17" fillId="0" borderId="46" xfId="0" applyFont="1" applyBorder="1" applyProtection="1">
      <protection locked="0"/>
    </xf>
    <xf numFmtId="167" fontId="13" fillId="0" borderId="23" xfId="0" applyNumberFormat="1" applyFont="1" applyFill="1" applyBorder="1" applyAlignment="1" applyProtection="1">
      <alignment horizontal="center"/>
      <protection locked="0"/>
    </xf>
    <xf numFmtId="167" fontId="13" fillId="0" borderId="11" xfId="0" applyNumberFormat="1" applyFont="1" applyBorder="1" applyAlignment="1" applyProtection="1">
      <alignment horizontal="center"/>
      <protection locked="0"/>
    </xf>
    <xf numFmtId="167" fontId="13" fillId="8" borderId="41" xfId="0" applyNumberFormat="1" applyFont="1" applyFill="1" applyBorder="1" applyAlignment="1" applyProtection="1">
      <alignment horizontal="center"/>
      <protection locked="0"/>
    </xf>
    <xf numFmtId="0" fontId="17" fillId="0" borderId="25" xfId="0" applyFont="1" applyBorder="1" applyProtection="1">
      <protection locked="0"/>
    </xf>
    <xf numFmtId="167" fontId="13" fillId="0" borderId="26" xfId="0" applyNumberFormat="1" applyFont="1" applyBorder="1" applyAlignment="1" applyProtection="1">
      <alignment horizontal="center"/>
      <protection locked="0"/>
    </xf>
    <xf numFmtId="167" fontId="13" fillId="8" borderId="39" xfId="0" applyNumberFormat="1" applyFont="1" applyFill="1" applyBorder="1" applyAlignment="1" applyProtection="1">
      <alignment horizontal="center"/>
      <protection locked="0"/>
    </xf>
    <xf numFmtId="0" fontId="17" fillId="8" borderId="40" xfId="0" applyFont="1" applyFill="1" applyBorder="1" applyProtection="1">
      <protection locked="0"/>
    </xf>
    <xf numFmtId="167" fontId="13" fillId="8" borderId="31" xfId="0" applyNumberFormat="1" applyFont="1" applyFill="1" applyBorder="1" applyAlignment="1" applyProtection="1">
      <alignment horizontal="center"/>
      <protection locked="0"/>
    </xf>
    <xf numFmtId="167" fontId="13" fillId="8" borderId="33" xfId="0" applyNumberFormat="1" applyFont="1" applyFill="1" applyBorder="1" applyAlignment="1" applyProtection="1">
      <alignment horizontal="center"/>
      <protection locked="0"/>
    </xf>
    <xf numFmtId="167" fontId="13" fillId="8" borderId="42" xfId="0" applyNumberFormat="1" applyFont="1" applyFill="1" applyBorder="1" applyAlignment="1" applyProtection="1">
      <alignment horizontal="center"/>
      <protection locked="0"/>
    </xf>
    <xf numFmtId="0" fontId="17" fillId="0" borderId="22" xfId="0" applyFont="1" applyBorder="1" applyProtection="1">
      <protection locked="0"/>
    </xf>
    <xf numFmtId="167" fontId="13" fillId="8" borderId="24" xfId="0" applyNumberFormat="1" applyFont="1" applyFill="1" applyBorder="1" applyAlignment="1" applyProtection="1">
      <alignment horizontal="center"/>
      <protection locked="0"/>
    </xf>
    <xf numFmtId="0" fontId="17" fillId="8" borderId="18" xfId="0" applyFont="1" applyFill="1" applyBorder="1" applyProtection="1">
      <protection locked="0"/>
    </xf>
    <xf numFmtId="167" fontId="13" fillId="8" borderId="19" xfId="0" applyNumberFormat="1" applyFont="1" applyFill="1" applyBorder="1" applyAlignment="1" applyProtection="1">
      <alignment horizontal="center"/>
      <protection locked="0"/>
    </xf>
    <xf numFmtId="167" fontId="13" fillId="8" borderId="13" xfId="0" applyNumberFormat="1" applyFont="1" applyFill="1" applyBorder="1" applyAlignment="1" applyProtection="1">
      <alignment horizontal="center"/>
      <protection locked="0"/>
    </xf>
    <xf numFmtId="167" fontId="13" fillId="8" borderId="21" xfId="0" applyNumberFormat="1" applyFont="1" applyFill="1" applyBorder="1" applyAlignment="1" applyProtection="1">
      <alignment horizontal="center"/>
      <protection locked="0"/>
    </xf>
    <xf numFmtId="167" fontId="13" fillId="8" borderId="11" xfId="0" applyNumberFormat="1" applyFont="1" applyFill="1" applyBorder="1" applyAlignment="1" applyProtection="1">
      <alignment horizontal="center"/>
      <protection locked="0"/>
    </xf>
    <xf numFmtId="0" fontId="18" fillId="7" borderId="18" xfId="0" applyFont="1" applyFill="1" applyBorder="1" applyAlignment="1" applyProtection="1">
      <alignment horizontal="center"/>
      <protection locked="0"/>
    </xf>
    <xf numFmtId="0" fontId="18" fillId="7" borderId="0" xfId="0" applyFont="1" applyFill="1" applyBorder="1" applyAlignment="1" applyProtection="1">
      <alignment horizontal="center"/>
      <protection locked="0"/>
    </xf>
    <xf numFmtId="167" fontId="13" fillId="0" borderId="26" xfId="0" applyNumberFormat="1" applyFont="1" applyFill="1" applyBorder="1" applyAlignment="1" applyProtection="1">
      <alignment horizontal="center"/>
      <protection locked="0"/>
    </xf>
    <xf numFmtId="167" fontId="13" fillId="0" borderId="25" xfId="0" applyNumberFormat="1" applyFont="1" applyFill="1" applyBorder="1" applyAlignment="1" applyProtection="1">
      <alignment horizontal="center"/>
      <protection locked="0"/>
    </xf>
    <xf numFmtId="167" fontId="13" fillId="8" borderId="26" xfId="0" applyNumberFormat="1" applyFont="1" applyFill="1" applyBorder="1" applyAlignment="1" applyProtection="1">
      <alignment horizontal="center"/>
      <protection locked="0"/>
    </xf>
    <xf numFmtId="167" fontId="13" fillId="0" borderId="25" xfId="0" applyNumberFormat="1" applyFont="1" applyBorder="1" applyAlignment="1" applyProtection="1">
      <alignment horizontal="center"/>
      <protection locked="0"/>
    </xf>
    <xf numFmtId="167" fontId="13" fillId="8" borderId="32" xfId="0" applyNumberFormat="1" applyFont="1" applyFill="1" applyBorder="1" applyAlignment="1" applyProtection="1">
      <alignment horizontal="center"/>
      <protection locked="0"/>
    </xf>
    <xf numFmtId="0" fontId="17" fillId="8" borderId="27" xfId="0" applyFont="1" applyFill="1" applyBorder="1" applyProtection="1">
      <protection locked="0"/>
    </xf>
    <xf numFmtId="167" fontId="13" fillId="8" borderId="40" xfId="0" applyNumberFormat="1" applyFont="1" applyFill="1" applyBorder="1" applyAlignment="1" applyProtection="1">
      <alignment horizontal="center"/>
      <protection locked="0"/>
    </xf>
    <xf numFmtId="167" fontId="13" fillId="0" borderId="38" xfId="0" applyNumberFormat="1" applyFont="1" applyBorder="1" applyAlignment="1" applyProtection="1">
      <alignment horizontal="center"/>
      <protection locked="0"/>
    </xf>
    <xf numFmtId="167" fontId="13" fillId="8" borderId="30" xfId="0" applyNumberFormat="1" applyFont="1" applyFill="1" applyBorder="1" applyAlignment="1" applyProtection="1">
      <alignment horizontal="center"/>
      <protection locked="0"/>
    </xf>
    <xf numFmtId="167" fontId="13" fillId="6" borderId="26" xfId="0" applyNumberFormat="1" applyFont="1" applyFill="1" applyBorder="1" applyAlignment="1" applyProtection="1">
      <alignment horizontal="center"/>
      <protection locked="0"/>
    </xf>
    <xf numFmtId="167" fontId="13" fillId="6" borderId="38" xfId="0" applyNumberFormat="1" applyFont="1" applyFill="1" applyBorder="1" applyAlignment="1" applyProtection="1">
      <alignment horizontal="center"/>
      <protection locked="0"/>
    </xf>
    <xf numFmtId="167" fontId="13" fillId="0" borderId="23" xfId="0" applyNumberFormat="1" applyFont="1" applyBorder="1" applyAlignment="1" applyProtection="1">
      <alignment horizontal="center"/>
      <protection locked="0"/>
    </xf>
    <xf numFmtId="0" fontId="17" fillId="0" borderId="23" xfId="0" applyFont="1" applyBorder="1" applyProtection="1">
      <protection locked="0"/>
    </xf>
    <xf numFmtId="0" fontId="17" fillId="8" borderId="31" xfId="0" applyFont="1" applyFill="1" applyBorder="1" applyProtection="1">
      <protection locked="0"/>
    </xf>
    <xf numFmtId="0" fontId="67" fillId="0" borderId="0" xfId="0" applyFont="1" applyProtection="1"/>
    <xf numFmtId="0" fontId="70" fillId="0" borderId="0" xfId="0" applyFont="1" applyAlignment="1" applyProtection="1">
      <alignment horizontal="left" vertical="top" wrapText="1"/>
    </xf>
    <xf numFmtId="0" fontId="69" fillId="0" borderId="0" xfId="0" applyFont="1" applyProtection="1"/>
    <xf numFmtId="0" fontId="67" fillId="0" borderId="0" xfId="0" applyFont="1" applyAlignment="1" applyProtection="1">
      <alignment horizontal="left" wrapText="1"/>
    </xf>
    <xf numFmtId="0" fontId="67" fillId="0" borderId="0" xfId="0" applyFont="1" applyFill="1" applyProtection="1"/>
    <xf numFmtId="0" fontId="67" fillId="0" borderId="0" xfId="0" applyFont="1" applyAlignment="1" applyProtection="1">
      <alignment horizontal="left"/>
    </xf>
    <xf numFmtId="14" fontId="0" fillId="0" borderId="0" xfId="0" applyNumberFormat="1" applyFill="1" applyAlignment="1" applyProtection="1">
      <alignment horizontal="left"/>
    </xf>
    <xf numFmtId="0" fontId="5" fillId="5" borderId="0" xfId="0" applyFont="1" applyFill="1" applyBorder="1" applyAlignment="1" applyProtection="1">
      <alignment wrapText="1"/>
    </xf>
    <xf numFmtId="169" fontId="3" fillId="4" borderId="0" xfId="0" applyNumberFormat="1" applyFont="1" applyFill="1" applyAlignment="1" applyProtection="1">
      <alignment wrapText="1"/>
      <protection locked="0"/>
    </xf>
    <xf numFmtId="0" fontId="0" fillId="2" borderId="0" xfId="0" applyFill="1" applyAlignment="1" applyProtection="1">
      <alignment horizontal="center" wrapText="1"/>
    </xf>
    <xf numFmtId="0" fontId="0" fillId="2" borderId="0" xfId="0" applyFill="1" applyAlignment="1" applyProtection="1">
      <alignment horizontal="center"/>
    </xf>
    <xf numFmtId="0" fontId="41" fillId="0" borderId="0" xfId="0" applyFont="1" applyBorder="1" applyAlignment="1" applyProtection="1">
      <alignment horizontal="left"/>
      <protection locked="0"/>
    </xf>
    <xf numFmtId="165" fontId="3" fillId="9" borderId="0" xfId="0" applyNumberFormat="1" applyFont="1" applyFill="1" applyAlignment="1" applyProtection="1">
      <alignment horizontal="left" wrapText="1"/>
      <protection locked="0"/>
    </xf>
    <xf numFmtId="0" fontId="3" fillId="0" borderId="0" xfId="0" applyFont="1" applyAlignment="1" applyProtection="1">
      <alignment wrapText="1"/>
    </xf>
    <xf numFmtId="0" fontId="33" fillId="0" borderId="0" xfId="0" applyFont="1" applyBorder="1" applyAlignment="1" applyProtection="1">
      <alignment horizontal="center"/>
      <protection locked="0"/>
    </xf>
    <xf numFmtId="0" fontId="33" fillId="0" borderId="0" xfId="0" applyFont="1" applyBorder="1" applyAlignment="1" applyProtection="1">
      <alignment horizontal="left"/>
      <protection locked="0"/>
    </xf>
    <xf numFmtId="0" fontId="36" fillId="0" borderId="0" xfId="0" applyFont="1" applyFill="1" applyAlignment="1" applyProtection="1">
      <alignment horizontal="left" wrapText="1"/>
    </xf>
    <xf numFmtId="0" fontId="23" fillId="0" borderId="0" xfId="0" applyFont="1" applyAlignment="1" applyProtection="1">
      <alignment wrapText="1"/>
    </xf>
    <xf numFmtId="0" fontId="9" fillId="0" borderId="0" xfId="0" applyFont="1" applyBorder="1" applyAlignment="1" applyProtection="1">
      <alignment horizontal="center"/>
      <protection locked="0"/>
    </xf>
    <xf numFmtId="0" fontId="41" fillId="0" borderId="0" xfId="0" applyFont="1" applyBorder="1" applyAlignment="1" applyProtection="1">
      <alignment horizontal="center"/>
      <protection locked="0"/>
    </xf>
    <xf numFmtId="0" fontId="3" fillId="4" borderId="0" xfId="0" applyFont="1" applyFill="1" applyAlignment="1" applyProtection="1">
      <alignment wrapText="1"/>
      <protection locked="0"/>
    </xf>
    <xf numFmtId="0" fontId="15" fillId="0" borderId="49" xfId="0" applyFont="1" applyBorder="1" applyAlignment="1" applyProtection="1">
      <alignment horizontal="center"/>
      <protection locked="0"/>
    </xf>
    <xf numFmtId="0" fontId="0" fillId="0" borderId="49" xfId="0" applyFont="1" applyBorder="1" applyAlignment="1" applyProtection="1">
      <alignment horizontal="left"/>
    </xf>
    <xf numFmtId="0" fontId="29" fillId="0" borderId="50" xfId="0" applyFont="1" applyBorder="1" applyAlignment="1">
      <alignment horizontal="left"/>
    </xf>
    <xf numFmtId="0" fontId="29" fillId="0" borderId="51" xfId="0" applyFont="1" applyBorder="1" applyAlignment="1">
      <alignment horizontal="left"/>
    </xf>
    <xf numFmtId="0" fontId="29" fillId="0" borderId="52" xfId="0" applyFont="1" applyBorder="1" applyAlignment="1">
      <alignment horizontal="left"/>
    </xf>
    <xf numFmtId="0" fontId="0" fillId="0" borderId="50" xfId="0" applyFont="1" applyBorder="1" applyAlignment="1">
      <alignment horizontal="left"/>
    </xf>
    <xf numFmtId="0" fontId="0" fillId="0" borderId="51" xfId="0" applyFont="1" applyBorder="1" applyAlignment="1">
      <alignment horizontal="left"/>
    </xf>
    <xf numFmtId="0" fontId="0" fillId="0" borderId="52" xfId="0" applyFont="1" applyBorder="1" applyAlignment="1">
      <alignment horizontal="left"/>
    </xf>
    <xf numFmtId="0" fontId="0" fillId="0" borderId="49" xfId="0" applyBorder="1" applyAlignment="1">
      <alignment horizontal="center"/>
    </xf>
    <xf numFmtId="0" fontId="29" fillId="0" borderId="49" xfId="0" applyFont="1" applyBorder="1" applyAlignment="1" applyProtection="1">
      <alignment horizontal="left"/>
    </xf>
    <xf numFmtId="0" fontId="0" fillId="0" borderId="49" xfId="0" applyBorder="1" applyAlignment="1" applyProtection="1">
      <alignment horizontal="center"/>
    </xf>
    <xf numFmtId="0" fontId="0" fillId="0" borderId="49" xfId="0" applyBorder="1" applyAlignment="1" applyProtection="1">
      <alignment horizontal="left"/>
    </xf>
    <xf numFmtId="0" fontId="29" fillId="0" borderId="49" xfId="0" applyFont="1" applyBorder="1" applyAlignment="1" applyProtection="1">
      <alignment horizontal="center"/>
    </xf>
    <xf numFmtId="0" fontId="15" fillId="0" borderId="59" xfId="0" applyFont="1" applyBorder="1" applyAlignment="1" applyProtection="1">
      <alignment horizontal="center"/>
    </xf>
    <xf numFmtId="0" fontId="15" fillId="0" borderId="60" xfId="0" applyFont="1" applyBorder="1" applyAlignment="1" applyProtection="1">
      <alignment horizontal="center"/>
    </xf>
    <xf numFmtId="9" fontId="7" fillId="0" borderId="0" xfId="2" applyFont="1" applyAlignment="1" applyProtection="1">
      <alignment horizontal="left" vertical="top" wrapText="1"/>
    </xf>
    <xf numFmtId="0" fontId="5" fillId="5" borderId="0" xfId="0" applyFont="1" applyFill="1" applyBorder="1" applyAlignment="1" applyProtection="1">
      <alignment horizontal="left" wrapText="1"/>
    </xf>
    <xf numFmtId="14" fontId="28" fillId="5" borderId="49" xfId="0" applyNumberFormat="1" applyFont="1" applyFill="1" applyBorder="1" applyAlignment="1" applyProtection="1">
      <alignment horizontal="center" wrapText="1"/>
    </xf>
    <xf numFmtId="0" fontId="15" fillId="0" borderId="50" xfId="0" applyFont="1" applyBorder="1" applyAlignment="1" applyProtection="1">
      <alignment horizontal="left"/>
    </xf>
    <xf numFmtId="0" fontId="15" fillId="0" borderId="51" xfId="0" applyFont="1" applyBorder="1" applyAlignment="1" applyProtection="1">
      <alignment horizontal="left"/>
    </xf>
    <xf numFmtId="0" fontId="15" fillId="0" borderId="52" xfId="0" applyFont="1" applyBorder="1" applyAlignment="1" applyProtection="1">
      <alignment horizontal="left"/>
    </xf>
    <xf numFmtId="0" fontId="15" fillId="0" borderId="59" xfId="0" applyFont="1" applyBorder="1" applyAlignment="1" applyProtection="1">
      <alignment horizontal="left"/>
    </xf>
    <xf numFmtId="0" fontId="15" fillId="0" borderId="60" xfId="0" applyFont="1" applyBorder="1" applyAlignment="1" applyProtection="1">
      <alignment horizontal="left"/>
    </xf>
    <xf numFmtId="0" fontId="3" fillId="0" borderId="50" xfId="0" applyFont="1" applyBorder="1" applyAlignment="1" applyProtection="1">
      <alignment horizontal="left"/>
    </xf>
    <xf numFmtId="0" fontId="3" fillId="0" borderId="51" xfId="0" applyFont="1" applyBorder="1" applyAlignment="1" applyProtection="1">
      <alignment horizontal="left"/>
    </xf>
    <xf numFmtId="0" fontId="31" fillId="10" borderId="0" xfId="0" applyFont="1" applyFill="1" applyAlignment="1" applyProtection="1">
      <alignment horizontal="center"/>
    </xf>
    <xf numFmtId="0" fontId="6" fillId="2" borderId="7" xfId="0" applyFont="1" applyFill="1" applyBorder="1" applyAlignment="1">
      <alignment horizontal="center" wrapText="1"/>
    </xf>
    <xf numFmtId="0" fontId="6" fillId="2" borderId="9" xfId="0" applyFont="1" applyFill="1" applyBorder="1" applyAlignment="1">
      <alignment horizontal="center" wrapText="1"/>
    </xf>
    <xf numFmtId="0" fontId="40" fillId="2" borderId="12" xfId="0" applyFont="1" applyFill="1" applyBorder="1" applyAlignment="1">
      <alignment vertical="center" textRotation="45" wrapText="1"/>
    </xf>
    <xf numFmtId="0" fontId="40" fillId="2" borderId="13" xfId="0" applyFont="1" applyFill="1" applyBorder="1" applyAlignment="1">
      <alignment vertical="center" textRotation="45" wrapText="1"/>
    </xf>
    <xf numFmtId="0" fontId="40" fillId="2" borderId="14" xfId="0" applyFont="1" applyFill="1" applyBorder="1" applyAlignment="1">
      <alignment vertical="center" textRotation="45" wrapText="1"/>
    </xf>
    <xf numFmtId="0" fontId="27" fillId="7" borderId="49" xfId="0" applyFont="1" applyFill="1" applyBorder="1" applyAlignment="1">
      <alignment horizontal="left"/>
    </xf>
    <xf numFmtId="0" fontId="0" fillId="0" borderId="49" xfId="0" applyBorder="1" applyAlignment="1">
      <alignment horizontal="left"/>
    </xf>
    <xf numFmtId="0" fontId="28" fillId="4" borderId="49" xfId="0" applyFont="1" applyFill="1" applyBorder="1" applyAlignment="1">
      <alignment horizontal="left"/>
    </xf>
    <xf numFmtId="0" fontId="27" fillId="2" borderId="49" xfId="0" applyFont="1" applyFill="1" applyBorder="1" applyAlignment="1">
      <alignment horizontal="left"/>
    </xf>
    <xf numFmtId="0" fontId="29" fillId="0" borderId="49" xfId="0" applyFont="1" applyBorder="1" applyAlignment="1">
      <alignment wrapText="1"/>
    </xf>
    <xf numFmtId="0" fontId="0" fillId="0" borderId="49" xfId="0" applyBorder="1" applyAlignment="1"/>
    <xf numFmtId="0" fontId="31" fillId="10" borderId="0" xfId="0" applyFont="1" applyFill="1" applyAlignment="1" applyProtection="1">
      <alignment horizontal="center"/>
      <protection locked="0"/>
    </xf>
    <xf numFmtId="0" fontId="27" fillId="2" borderId="49" xfId="0" applyFont="1" applyFill="1" applyBorder="1" applyAlignment="1">
      <alignment horizontal="center"/>
    </xf>
    <xf numFmtId="0" fontId="28" fillId="4" borderId="49" xfId="0" applyFont="1" applyFill="1" applyBorder="1" applyAlignment="1" applyProtection="1">
      <alignment horizontal="left"/>
    </xf>
    <xf numFmtId="0" fontId="27" fillId="2" borderId="49" xfId="0" applyFont="1" applyFill="1" applyBorder="1" applyAlignment="1" applyProtection="1">
      <alignment horizontal="center"/>
    </xf>
    <xf numFmtId="0" fontId="21" fillId="4" borderId="49"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43" fontId="22" fillId="0" borderId="49" xfId="1" applyFont="1" applyFill="1" applyBorder="1" applyAlignment="1" applyProtection="1">
      <alignment horizontal="left"/>
      <protection locked="0" hidden="1"/>
    </xf>
    <xf numFmtId="0" fontId="21" fillId="4" borderId="49" xfId="0" applyFont="1" applyFill="1" applyBorder="1" applyAlignment="1" applyProtection="1">
      <alignment horizontal="center"/>
    </xf>
    <xf numFmtId="0" fontId="26" fillId="0" borderId="49" xfId="0" applyFont="1" applyBorder="1" applyAlignment="1" applyProtection="1">
      <alignment horizontal="left"/>
    </xf>
    <xf numFmtId="0" fontId="28" fillId="4" borderId="50" xfId="0" applyFont="1" applyFill="1" applyBorder="1" applyAlignment="1" applyProtection="1">
      <alignment horizontal="left" vertical="center"/>
    </xf>
    <xf numFmtId="0" fontId="28" fillId="4" borderId="51" xfId="0" applyFont="1" applyFill="1" applyBorder="1" applyAlignment="1" applyProtection="1">
      <alignment horizontal="left" vertical="center"/>
    </xf>
    <xf numFmtId="0" fontId="28" fillId="4" borderId="52" xfId="0" applyFont="1" applyFill="1" applyBorder="1" applyAlignment="1" applyProtection="1">
      <alignment horizontal="left" vertical="center"/>
    </xf>
    <xf numFmtId="0" fontId="26" fillId="0" borderId="49" xfId="0" applyFont="1" applyBorder="1" applyAlignment="1" applyProtection="1">
      <alignment horizontal="left"/>
      <protection locked="0"/>
    </xf>
    <xf numFmtId="0" fontId="26" fillId="0" borderId="53" xfId="0" applyFont="1" applyBorder="1" applyAlignment="1" applyProtection="1">
      <alignment horizontal="left"/>
      <protection locked="0"/>
    </xf>
    <xf numFmtId="0" fontId="4" fillId="4" borderId="50" xfId="0" applyFont="1" applyFill="1" applyBorder="1" applyAlignment="1" applyProtection="1">
      <alignment horizontal="left" vertical="center" wrapText="1"/>
    </xf>
    <xf numFmtId="0" fontId="4" fillId="4" borderId="51" xfId="0" applyFont="1" applyFill="1" applyBorder="1" applyAlignment="1" applyProtection="1">
      <alignment horizontal="left" vertical="center" wrapText="1"/>
    </xf>
    <xf numFmtId="0" fontId="4" fillId="4" borderId="52" xfId="0" applyFont="1" applyFill="1" applyBorder="1" applyAlignment="1" applyProtection="1">
      <alignment horizontal="left" vertical="center" wrapText="1"/>
    </xf>
    <xf numFmtId="0" fontId="26" fillId="0" borderId="50" xfId="0" applyFont="1" applyBorder="1" applyAlignment="1" applyProtection="1">
      <alignment horizontal="left"/>
      <protection locked="0"/>
    </xf>
    <xf numFmtId="0" fontId="26" fillId="0" borderId="52" xfId="0" applyFont="1" applyBorder="1" applyAlignment="1" applyProtection="1">
      <alignment horizontal="left"/>
      <protection locked="0"/>
    </xf>
    <xf numFmtId="0" fontId="15" fillId="0" borderId="49" xfId="0" applyFont="1" applyBorder="1" applyAlignment="1" applyProtection="1">
      <alignment horizontal="center"/>
    </xf>
    <xf numFmtId="0" fontId="45" fillId="0" borderId="49" xfId="0" applyFont="1" applyBorder="1" applyAlignment="1" applyProtection="1">
      <alignment horizontal="center"/>
    </xf>
    <xf numFmtId="0" fontId="27" fillId="2" borderId="34" xfId="0" applyFont="1" applyFill="1" applyBorder="1" applyAlignment="1" applyProtection="1">
      <alignment horizontal="center"/>
    </xf>
    <xf numFmtId="0" fontId="27" fillId="2" borderId="10" xfId="0" applyFont="1" applyFill="1" applyBorder="1" applyAlignment="1" applyProtection="1">
      <alignment horizontal="center"/>
    </xf>
    <xf numFmtId="0" fontId="28" fillId="4" borderId="37" xfId="0" applyFont="1" applyFill="1" applyBorder="1" applyAlignment="1" applyProtection="1">
      <alignment horizontal="left"/>
    </xf>
    <xf numFmtId="0" fontId="28" fillId="4" borderId="0" xfId="0" applyFont="1" applyFill="1" applyBorder="1" applyAlignment="1" applyProtection="1">
      <alignment horizontal="left"/>
    </xf>
    <xf numFmtId="0" fontId="15" fillId="0" borderId="49" xfId="0" applyFont="1" applyBorder="1" applyAlignment="1" applyProtection="1">
      <alignment horizontal="left"/>
      <protection locked="0"/>
    </xf>
    <xf numFmtId="0" fontId="27" fillId="2" borderId="37" xfId="0" applyFont="1" applyFill="1" applyBorder="1" applyAlignment="1" applyProtection="1">
      <alignment horizontal="center"/>
    </xf>
    <xf numFmtId="0" fontId="27" fillId="2" borderId="0" xfId="0" applyFont="1" applyFill="1" applyBorder="1" applyAlignment="1" applyProtection="1">
      <alignment horizontal="center"/>
    </xf>
    <xf numFmtId="0" fontId="0" fillId="0" borderId="0" xfId="0" applyBorder="1" applyAlignment="1" applyProtection="1">
      <alignment horizontal="left"/>
    </xf>
    <xf numFmtId="0" fontId="27" fillId="7" borderId="49" xfId="0" applyFont="1" applyFill="1" applyBorder="1" applyAlignment="1" applyProtection="1">
      <alignment horizontal="left"/>
    </xf>
    <xf numFmtId="0" fontId="28" fillId="4" borderId="57" xfId="0" applyFont="1" applyFill="1" applyBorder="1" applyAlignment="1" applyProtection="1">
      <alignment horizontal="left" vertical="center"/>
    </xf>
    <xf numFmtId="0" fontId="28" fillId="4" borderId="49" xfId="0" applyFont="1" applyFill="1" applyBorder="1" applyAlignment="1" applyProtection="1">
      <alignment horizontal="left" vertical="center"/>
    </xf>
    <xf numFmtId="0" fontId="47" fillId="2" borderId="53" xfId="0" applyFont="1" applyFill="1" applyBorder="1" applyAlignment="1" applyProtection="1">
      <alignment horizontal="center" vertical="center" textRotation="45" wrapText="1"/>
    </xf>
    <xf numFmtId="0" fontId="47" fillId="2" borderId="54" xfId="0" applyFont="1" applyFill="1" applyBorder="1" applyAlignment="1" applyProtection="1">
      <alignment horizontal="center" vertical="center" textRotation="45" wrapText="1"/>
    </xf>
    <xf numFmtId="0" fontId="47" fillId="2" borderId="55" xfId="0" applyFont="1" applyFill="1" applyBorder="1" applyAlignment="1" applyProtection="1">
      <alignment horizontal="center" vertical="center" textRotation="45" wrapText="1"/>
    </xf>
    <xf numFmtId="0" fontId="0" fillId="0" borderId="51" xfId="0" applyFont="1" applyBorder="1" applyAlignment="1" applyProtection="1">
      <alignment horizontal="left"/>
    </xf>
    <xf numFmtId="0" fontId="0" fillId="0" borderId="52" xfId="0" applyFont="1" applyBorder="1" applyAlignment="1" applyProtection="1">
      <alignment horizontal="left"/>
    </xf>
    <xf numFmtId="0" fontId="62" fillId="5" borderId="49" xfId="0" applyFont="1" applyFill="1" applyBorder="1" applyAlignment="1" applyProtection="1">
      <alignment horizontal="center" vertical="center" wrapText="1"/>
    </xf>
    <xf numFmtId="0" fontId="15" fillId="0" borderId="50" xfId="0" applyFont="1" applyBorder="1" applyAlignment="1" applyProtection="1">
      <alignment horizontal="center"/>
    </xf>
    <xf numFmtId="0" fontId="15" fillId="0" borderId="51" xfId="0" applyFont="1" applyBorder="1" applyAlignment="1" applyProtection="1">
      <alignment horizontal="center"/>
    </xf>
    <xf numFmtId="0" fontId="15" fillId="0" borderId="52" xfId="0" applyFont="1" applyBorder="1" applyAlignment="1" applyProtection="1">
      <alignment horizontal="center"/>
    </xf>
    <xf numFmtId="0" fontId="60" fillId="0" borderId="0" xfId="0" applyFont="1" applyFill="1" applyBorder="1" applyAlignment="1" applyProtection="1">
      <alignment horizontal="left" wrapText="1"/>
    </xf>
    <xf numFmtId="0" fontId="3" fillId="5" borderId="36" xfId="0" applyFont="1" applyFill="1" applyBorder="1" applyAlignment="1" applyProtection="1">
      <alignment horizontal="center"/>
    </xf>
    <xf numFmtId="0" fontId="9" fillId="0" borderId="50" xfId="0" applyFont="1" applyFill="1" applyBorder="1" applyAlignment="1" applyProtection="1">
      <alignment horizontal="center"/>
    </xf>
    <xf numFmtId="0" fontId="9" fillId="0" borderId="52" xfId="0" applyFont="1" applyFill="1" applyBorder="1" applyAlignment="1" applyProtection="1">
      <alignment horizontal="center"/>
    </xf>
    <xf numFmtId="0" fontId="46" fillId="0" borderId="50" xfId="0" applyFont="1" applyFill="1" applyBorder="1" applyAlignment="1" applyProtection="1">
      <alignment horizontal="center"/>
    </xf>
    <xf numFmtId="0" fontId="46" fillId="0" borderId="52" xfId="0" applyFont="1" applyFill="1" applyBorder="1" applyAlignment="1" applyProtection="1">
      <alignment horizontal="center"/>
    </xf>
    <xf numFmtId="0" fontId="46" fillId="0" borderId="49" xfId="0" applyFont="1" applyFill="1" applyBorder="1" applyAlignment="1" applyProtection="1">
      <alignment horizontal="center"/>
    </xf>
    <xf numFmtId="0" fontId="0" fillId="5" borderId="49" xfId="0" applyFill="1" applyBorder="1" applyAlignment="1" applyProtection="1">
      <alignment horizontal="center"/>
    </xf>
    <xf numFmtId="0" fontId="29" fillId="0" borderId="51" xfId="0" applyFont="1" applyBorder="1" applyAlignment="1" applyProtection="1">
      <alignment horizontal="left"/>
    </xf>
    <xf numFmtId="0" fontId="29" fillId="0" borderId="52" xfId="0" applyFont="1" applyBorder="1" applyAlignment="1" applyProtection="1">
      <alignment horizontal="left"/>
    </xf>
    <xf numFmtId="0" fontId="9" fillId="0" borderId="56" xfId="0" applyFont="1" applyFill="1" applyBorder="1" applyAlignment="1" applyProtection="1">
      <alignment horizontal="center"/>
    </xf>
    <xf numFmtId="0" fontId="9" fillId="0" borderId="51" xfId="0" applyFont="1" applyFill="1" applyBorder="1" applyAlignment="1" applyProtection="1">
      <alignment horizontal="center"/>
    </xf>
    <xf numFmtId="0" fontId="29" fillId="0" borderId="49" xfId="0" applyFont="1" applyBorder="1" applyAlignment="1" applyProtection="1">
      <alignment horizontal="left" wrapText="1"/>
    </xf>
    <xf numFmtId="0" fontId="3" fillId="0" borderId="49" xfId="0" applyFont="1" applyBorder="1" applyAlignment="1" applyProtection="1">
      <alignment horizontal="center"/>
    </xf>
    <xf numFmtId="0" fontId="0" fillId="0" borderId="50" xfId="0" applyBorder="1" applyAlignment="1" applyProtection="1">
      <alignment horizontal="center"/>
    </xf>
    <xf numFmtId="0" fontId="0" fillId="0" borderId="51" xfId="0" applyBorder="1" applyAlignment="1" applyProtection="1">
      <alignment horizontal="center"/>
    </xf>
    <xf numFmtId="0" fontId="0" fillId="0" borderId="52" xfId="0" applyBorder="1" applyAlignment="1" applyProtection="1">
      <alignment horizontal="center"/>
    </xf>
    <xf numFmtId="0" fontId="3" fillId="0" borderId="50" xfId="0" applyFont="1" applyBorder="1" applyAlignment="1" applyProtection="1">
      <alignment horizontal="center"/>
    </xf>
    <xf numFmtId="0" fontId="3" fillId="0" borderId="51" xfId="0" applyFont="1" applyBorder="1" applyAlignment="1" applyProtection="1">
      <alignment horizontal="center"/>
    </xf>
    <xf numFmtId="0" fontId="3" fillId="0" borderId="52" xfId="0" applyFont="1" applyBorder="1" applyAlignment="1" applyProtection="1">
      <alignment horizontal="center"/>
    </xf>
    <xf numFmtId="0" fontId="28" fillId="4" borderId="50" xfId="0" applyFont="1" applyFill="1" applyBorder="1" applyAlignment="1" applyProtection="1">
      <alignment horizontal="center"/>
    </xf>
    <xf numFmtId="0" fontId="28" fillId="4" borderId="51" xfId="0" applyFont="1" applyFill="1" applyBorder="1" applyAlignment="1" applyProtection="1">
      <alignment horizontal="center"/>
    </xf>
    <xf numFmtId="0" fontId="28" fillId="4" borderId="52" xfId="0" applyFont="1" applyFill="1" applyBorder="1" applyAlignment="1" applyProtection="1">
      <alignment horizontal="center"/>
    </xf>
    <xf numFmtId="0" fontId="27" fillId="2" borderId="49" xfId="0" applyFont="1" applyFill="1" applyBorder="1" applyAlignment="1" applyProtection="1">
      <alignment horizontal="left"/>
    </xf>
    <xf numFmtId="0" fontId="18" fillId="7" borderId="15" xfId="0" applyFont="1" applyFill="1" applyBorder="1" applyAlignment="1" applyProtection="1">
      <alignment horizontal="center"/>
      <protection locked="0"/>
    </xf>
    <xf numFmtId="0" fontId="18" fillId="7" borderId="16" xfId="0" applyFont="1" applyFill="1" applyBorder="1" applyAlignment="1" applyProtection="1">
      <alignment horizontal="center"/>
      <protection locked="0"/>
    </xf>
    <xf numFmtId="0" fontId="18" fillId="7" borderId="17" xfId="0" applyFont="1" applyFill="1" applyBorder="1" applyAlignment="1" applyProtection="1">
      <alignment horizontal="center"/>
      <protection locked="0"/>
    </xf>
    <xf numFmtId="167" fontId="17" fillId="8" borderId="29" xfId="0" applyNumberFormat="1" applyFont="1" applyFill="1" applyBorder="1" applyAlignment="1" applyProtection="1">
      <alignment horizontal="center" vertical="center"/>
      <protection locked="0"/>
    </xf>
    <xf numFmtId="167" fontId="17" fillId="8" borderId="28" xfId="0" applyNumberFormat="1" applyFont="1" applyFill="1" applyBorder="1" applyAlignment="1" applyProtection="1">
      <alignment horizontal="center" vertical="center"/>
      <protection locked="0"/>
    </xf>
    <xf numFmtId="0" fontId="16" fillId="7" borderId="15" xfId="0" applyFont="1" applyFill="1" applyBorder="1" applyAlignment="1" applyProtection="1">
      <alignment horizontal="center"/>
      <protection locked="0"/>
    </xf>
    <xf numFmtId="0" fontId="16" fillId="7" borderId="16" xfId="0" applyFont="1" applyFill="1" applyBorder="1" applyAlignment="1" applyProtection="1">
      <alignment horizontal="center"/>
      <protection locked="0"/>
    </xf>
    <xf numFmtId="0" fontId="16" fillId="7" borderId="17" xfId="0" applyFont="1" applyFill="1" applyBorder="1" applyAlignment="1" applyProtection="1">
      <alignment horizontal="center"/>
      <protection locked="0"/>
    </xf>
    <xf numFmtId="0" fontId="18" fillId="7" borderId="3" xfId="0" applyFont="1" applyFill="1" applyBorder="1" applyAlignment="1" applyProtection="1">
      <alignment horizontal="center"/>
      <protection locked="0"/>
    </xf>
    <xf numFmtId="0" fontId="18" fillId="7" borderId="5" xfId="0" applyFont="1" applyFill="1" applyBorder="1" applyAlignment="1" applyProtection="1">
      <alignment horizontal="center"/>
      <protection locked="0"/>
    </xf>
    <xf numFmtId="0" fontId="18" fillId="7" borderId="6" xfId="0" applyFont="1" applyFill="1" applyBorder="1" applyAlignment="1" applyProtection="1">
      <alignment horizontal="center"/>
      <protection locked="0"/>
    </xf>
    <xf numFmtId="0" fontId="18" fillId="7" borderId="1" xfId="0" applyFont="1" applyFill="1" applyBorder="1" applyAlignment="1" applyProtection="1">
      <alignment horizontal="center"/>
      <protection locked="0"/>
    </xf>
    <xf numFmtId="0" fontId="18" fillId="7" borderId="2" xfId="0" applyFont="1" applyFill="1" applyBorder="1" applyAlignment="1" applyProtection="1">
      <alignment horizontal="center"/>
      <protection locked="0"/>
    </xf>
    <xf numFmtId="0" fontId="39" fillId="0" borderId="0" xfId="0" applyFont="1" applyAlignment="1" applyProtection="1">
      <alignment horizontal="center"/>
    </xf>
    <xf numFmtId="0" fontId="28" fillId="11" borderId="0" xfId="0" applyFont="1" applyFill="1" applyAlignment="1" applyProtection="1">
      <alignment horizontal="left"/>
      <protection locked="0"/>
    </xf>
    <xf numFmtId="0" fontId="68" fillId="11" borderId="0" xfId="0" applyFont="1" applyFill="1" applyAlignment="1" applyProtection="1">
      <alignment horizontal="left"/>
      <protection locked="0"/>
    </xf>
    <xf numFmtId="0" fontId="69" fillId="0" borderId="0" xfId="0" applyFont="1" applyAlignment="1" applyProtection="1">
      <alignment horizontal="left" wrapText="1"/>
    </xf>
    <xf numFmtId="0" fontId="67" fillId="0" borderId="0" xfId="0" applyFont="1" applyAlignment="1" applyProtection="1">
      <alignment horizontal="left" wrapText="1"/>
    </xf>
    <xf numFmtId="0" fontId="70" fillId="0" borderId="0" xfId="0" applyFont="1" applyAlignment="1" applyProtection="1">
      <alignment horizontal="left" vertical="top"/>
    </xf>
    <xf numFmtId="0" fontId="70" fillId="0" borderId="0" xfId="0" applyFont="1" applyAlignment="1" applyProtection="1">
      <alignment horizontal="left" vertical="top" wrapText="1"/>
    </xf>
    <xf numFmtId="0" fontId="3" fillId="0" borderId="11" xfId="0" applyFont="1" applyFill="1" applyBorder="1" applyAlignment="1" applyProtection="1">
      <alignment horizontal="left"/>
      <protection hidden="1"/>
    </xf>
    <xf numFmtId="0" fontId="3" fillId="4" borderId="11" xfId="0" applyFont="1" applyFill="1" applyBorder="1" applyAlignment="1">
      <alignment horizontal="center"/>
    </xf>
    <xf numFmtId="0" fontId="0" fillId="4" borderId="11" xfId="0" applyFill="1" applyBorder="1" applyAlignment="1">
      <alignment horizontal="center"/>
    </xf>
    <xf numFmtId="0" fontId="3" fillId="0" borderId="7" xfId="0" applyFont="1" applyFill="1" applyBorder="1" applyAlignment="1" applyProtection="1">
      <alignment horizontal="left"/>
      <protection hidden="1"/>
    </xf>
    <xf numFmtId="0" fontId="3" fillId="0" borderId="8" xfId="0" applyFont="1" applyFill="1" applyBorder="1" applyAlignment="1" applyProtection="1">
      <alignment horizontal="left"/>
      <protection hidden="1"/>
    </xf>
    <xf numFmtId="0" fontId="3" fillId="0" borderId="9" xfId="0" applyFont="1" applyFill="1" applyBorder="1" applyAlignment="1" applyProtection="1">
      <alignment horizontal="left"/>
      <protection hidden="1"/>
    </xf>
  </cellXfs>
  <cellStyles count="3">
    <cellStyle name="Milliers" xfId="1" builtinId="3"/>
    <cellStyle name="Normal" xfId="0" builtinId="0"/>
    <cellStyle name="Pourcentage" xfId="2" builtinId="5"/>
  </cellStyles>
  <dxfs count="256">
    <dxf>
      <fill>
        <patternFill>
          <bgColor theme="0" tint="-0.34998626667073579"/>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4.9989318521683403E-2"/>
        </patternFill>
      </fill>
    </dxf>
    <dxf>
      <fill>
        <patternFill>
          <bgColor theme="0" tint="-4.9989318521683403E-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b/>
        <i/>
        <color theme="1"/>
      </font>
      <fill>
        <patternFill>
          <bgColor theme="4" tint="0.59996337778862885"/>
        </patternFill>
      </fill>
    </dxf>
    <dxf>
      <font>
        <b/>
        <i/>
        <color auto="1"/>
      </font>
      <fill>
        <patternFill patternType="none">
          <bgColor auto="1"/>
        </patternFill>
      </fill>
    </dxf>
    <dxf>
      <font>
        <color theme="0"/>
      </font>
      <fill>
        <patternFill patternType="solid">
          <bgColor theme="0"/>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b/>
        <i/>
        <color rgb="FFFF0000"/>
      </font>
      <fill>
        <patternFill>
          <bgColor theme="4" tint="0.59996337778862885"/>
        </patternFill>
      </fill>
    </dxf>
    <dxf>
      <font>
        <b/>
        <i/>
        <color rgb="FFFF0000"/>
      </font>
      <fill>
        <patternFill>
          <bgColor theme="4" tint="0.59996337778862885"/>
        </patternFill>
      </fill>
    </dxf>
    <dxf>
      <font>
        <b/>
        <i/>
        <color rgb="FFFF0000"/>
      </font>
      <fill>
        <patternFill>
          <bgColor theme="4" tint="0.59996337778862885"/>
        </patternFill>
      </fill>
    </dxf>
    <dxf>
      <font>
        <b/>
        <i/>
        <color rgb="FFFF0000"/>
      </font>
      <fill>
        <patternFill>
          <bgColor theme="4" tint="0.59996337778862885"/>
        </patternFill>
      </fill>
    </dxf>
    <dxf>
      <font>
        <b/>
        <i/>
        <color rgb="FFFF0000"/>
      </font>
      <fill>
        <patternFill>
          <bgColor theme="4" tint="0.59996337778862885"/>
        </patternFill>
      </fill>
    </dxf>
    <dxf>
      <fill>
        <patternFill>
          <bgColor theme="4" tint="0.59996337778862885"/>
        </patternFill>
      </fill>
    </dxf>
    <dxf>
      <fill>
        <patternFill>
          <bgColor theme="0" tint="-4.9989318521683403E-2"/>
        </patternFill>
      </fill>
    </dxf>
    <dxf>
      <font>
        <b/>
        <i/>
        <color rgb="FFFF0000"/>
      </font>
      <fill>
        <patternFill>
          <bgColor theme="4" tint="0.59996337778862885"/>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4" tint="0.59996337778862885"/>
        </patternFill>
      </fill>
    </dxf>
    <dxf>
      <fill>
        <patternFill>
          <bgColor theme="0" tint="-4.9989318521683403E-2"/>
        </patternFill>
      </fill>
    </dxf>
    <dxf>
      <fill>
        <patternFill>
          <bgColor theme="0" tint="-4.9989318521683403E-2"/>
        </patternFill>
      </fill>
    </dxf>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06/relationships/vbaProject" Target="vbaProject.bin"/></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fr-FR"/>
              <a:t>Evolutions  Présences 2019-2020</a:t>
            </a:r>
          </a:p>
        </c:rich>
      </c:tx>
      <c:layout>
        <c:manualLayout>
          <c:xMode val="edge"/>
          <c:yMode val="edge"/>
          <c:x val="0.31209499414982766"/>
          <c:y val="5.007825548913870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'Bilan au 31 décembre 2019'!$B$97:$C$97</c:f>
              <c:strCache>
                <c:ptCount val="1"/>
                <c:pt idx="0">
                  <c:v>En 2019</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'Bilan au 31 décembre 2019'!$B$99:$B$110</c:f>
              <c:numCache>
                <c:formatCode>#,##0.00</c:formatCode>
                <c:ptCount val="12"/>
                <c:pt idx="0">
                  <c:v>150</c:v>
                </c:pt>
                <c:pt idx="1">
                  <c:v>200</c:v>
                </c:pt>
                <c:pt idx="2">
                  <c:v>300</c:v>
                </c:pt>
                <c:pt idx="3">
                  <c:v>400</c:v>
                </c:pt>
                <c:pt idx="4">
                  <c:v>300</c:v>
                </c:pt>
                <c:pt idx="5">
                  <c:v>200</c:v>
                </c:pt>
                <c:pt idx="6">
                  <c:v>160</c:v>
                </c:pt>
                <c:pt idx="7">
                  <c:v>200</c:v>
                </c:pt>
                <c:pt idx="8">
                  <c:v>150</c:v>
                </c:pt>
                <c:pt idx="9">
                  <c:v>200</c:v>
                </c:pt>
                <c:pt idx="10">
                  <c:v>300</c:v>
                </c:pt>
                <c:pt idx="11">
                  <c:v>400</c:v>
                </c:pt>
              </c:numCache>
            </c:numRef>
          </c:val>
          <c:smooth val="0"/>
          <c:extLst>
            <c:ext xmlns:c15="http://schemas.microsoft.com/office/drawing/2012/chart" uri="{02D57815-91ED-43cb-92C2-25804820EDAC}">
              <c15:filteredCategoryTitle>
                <c15:cat>
                  <c:multiLvlStrRef>
                    <c:extLst>
                      <c:ext uri="{02D57815-91ED-43cb-92C2-25804820EDAC}">
                        <c15:formulaRef>
                          <c15:sqref>'Formulaire de demande'!#REF!</c15:sqref>
                        </c15:formulaRef>
                      </c:ext>
                    </c:extLst>
                  </c:multiLvlStrRef>
                </c15:cat>
              </c15:filteredCategoryTitle>
            </c:ext>
            <c:ext xmlns:c16="http://schemas.microsoft.com/office/drawing/2014/chart" uri="{C3380CC4-5D6E-409C-BE32-E72D297353CC}">
              <c16:uniqueId val="{00000000-1680-4ED4-86B6-02B7A5F1BFA1}"/>
            </c:ext>
          </c:extLst>
        </c:ser>
        <c:ser>
          <c:idx val="1"/>
          <c:order val="1"/>
          <c:tx>
            <c:strRef>
              <c:f>'Situation 2020'!$B$151</c:f>
              <c:strCache>
                <c:ptCount val="1"/>
                <c:pt idx="0">
                  <c:v>En 2020</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'Situation 2020'!$B$153:$B$164</c:f>
              <c:numCache>
                <c:formatCode>#,##0.00</c:formatCode>
                <c:ptCount val="12"/>
                <c:pt idx="0">
                  <c:v>150</c:v>
                </c:pt>
                <c:pt idx="1">
                  <c:v>200</c:v>
                </c:pt>
                <c:pt idx="2">
                  <c:v>300</c:v>
                </c:pt>
                <c:pt idx="3">
                  <c:v>400</c:v>
                </c:pt>
                <c:pt idx="4">
                  <c:v>600</c:v>
                </c:pt>
                <c:pt idx="5">
                  <c:v>700</c:v>
                </c:pt>
                <c:pt idx="6">
                  <c:v>200</c:v>
                </c:pt>
                <c:pt idx="7">
                  <c:v>300</c:v>
                </c:pt>
                <c:pt idx="8">
                  <c:v>200</c:v>
                </c:pt>
                <c:pt idx="9">
                  <c:v>200</c:v>
                </c:pt>
                <c:pt idx="10">
                  <c:v>20</c:v>
                </c:pt>
                <c:pt idx="11">
                  <c:v>100</c:v>
                </c:pt>
              </c:numCache>
            </c:numRef>
          </c:val>
          <c:smooth val="0"/>
          <c:extLst>
            <c:ext xmlns:c16="http://schemas.microsoft.com/office/drawing/2014/chart" uri="{C3380CC4-5D6E-409C-BE32-E72D297353CC}">
              <c16:uniqueId val="{00000002-DBAD-4AEA-8B37-9EAFA112D065}"/>
            </c:ext>
          </c:extLst>
        </c:ser>
        <c:dLbls>
          <c:dLblPos val="ctr"/>
          <c:showLegendKey val="0"/>
          <c:showVal val="1"/>
          <c:showCatName val="0"/>
          <c:showSerName val="0"/>
          <c:showPercent val="0"/>
          <c:showBubbleSize val="0"/>
        </c:dLbls>
        <c:smooth val="0"/>
        <c:axId val="700230320"/>
        <c:axId val="584775872"/>
      </c:lineChart>
      <c:catAx>
        <c:axId val="7002303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775872"/>
        <c:crosses val="autoZero"/>
        <c:auto val="1"/>
        <c:lblAlgn val="ctr"/>
        <c:lblOffset val="100"/>
        <c:noMultiLvlLbl val="0"/>
      </c:catAx>
      <c:valAx>
        <c:axId val="5847758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00230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fr-FR"/>
              <a:t>Evolutions PFP 2019-2020</a:t>
            </a:r>
          </a:p>
        </c:rich>
      </c:tx>
      <c:layout>
        <c:manualLayout>
          <c:xMode val="edge"/>
          <c:yMode val="edge"/>
          <c:x val="0.31209499414982766"/>
          <c:y val="5.007825548913870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9.3491656916379423E-2"/>
          <c:y val="0.28455991266863279"/>
          <c:w val="0.86367032434198732"/>
          <c:h val="0.53165629096981959"/>
        </c:manualLayout>
      </c:layout>
      <c:lineChart>
        <c:grouping val="standard"/>
        <c:varyColors val="0"/>
        <c:ser>
          <c:idx val="0"/>
          <c:order val="0"/>
          <c:tx>
            <c:strRef>
              <c:f>'Bilan au 31 décembre 2019'!$B$97:$C$97</c:f>
              <c:strCache>
                <c:ptCount val="1"/>
                <c:pt idx="0">
                  <c:v>En 2019</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'Bilan au 31 décembre 2019'!$C$99:$C$110</c:f>
              <c:numCache>
                <c:formatCode>#,##0.00\ "€"</c:formatCode>
                <c:ptCount val="12"/>
                <c:pt idx="0">
                  <c:v>1000</c:v>
                </c:pt>
                <c:pt idx="1">
                  <c:v>2000</c:v>
                </c:pt>
                <c:pt idx="2">
                  <c:v>3000</c:v>
                </c:pt>
                <c:pt idx="3">
                  <c:v>4000</c:v>
                </c:pt>
                <c:pt idx="4">
                  <c:v>5000</c:v>
                </c:pt>
                <c:pt idx="5">
                  <c:v>6000</c:v>
                </c:pt>
                <c:pt idx="6">
                  <c:v>7000</c:v>
                </c:pt>
                <c:pt idx="7">
                  <c:v>8000</c:v>
                </c:pt>
                <c:pt idx="8">
                  <c:v>9000</c:v>
                </c:pt>
                <c:pt idx="9">
                  <c:v>10000</c:v>
                </c:pt>
                <c:pt idx="10">
                  <c:v>11000</c:v>
                </c:pt>
                <c:pt idx="11">
                  <c:v>12000</c:v>
                </c:pt>
              </c:numCache>
            </c:numRef>
          </c:val>
          <c:smooth val="0"/>
          <c:extLst>
            <c:ext xmlns:c15="http://schemas.microsoft.com/office/drawing/2012/chart" uri="{02D57815-91ED-43cb-92C2-25804820EDAC}">
              <c15:filteredCategoryTitle>
                <c15:cat>
                  <c:multiLvlStrRef>
                    <c:extLst>
                      <c:ext uri="{02D57815-91ED-43cb-92C2-25804820EDAC}">
                        <c15:formulaRef>
                          <c15:sqref>'Formulaire de demande'!#REF!</c15:sqref>
                        </c15:formulaRef>
                      </c:ext>
                    </c:extLst>
                  </c:multiLvlStrRef>
                </c15:cat>
              </c15:filteredCategoryTitle>
            </c:ext>
            <c:ext xmlns:c16="http://schemas.microsoft.com/office/drawing/2014/chart" uri="{C3380CC4-5D6E-409C-BE32-E72D297353CC}">
              <c16:uniqueId val="{00000000-00B7-482E-9150-3A91F141910C}"/>
            </c:ext>
          </c:extLst>
        </c:ser>
        <c:ser>
          <c:idx val="1"/>
          <c:order val="1"/>
          <c:tx>
            <c:strRef>
              <c:f>'Situation 2020'!$B$151</c:f>
              <c:strCache>
                <c:ptCount val="1"/>
                <c:pt idx="0">
                  <c:v>En 2020</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'Situation 2020'!$C$153:$C$164</c:f>
              <c:numCache>
                <c:formatCode>#,##0.00\ "€"</c:formatCode>
                <c:ptCount val="12"/>
                <c:pt idx="0">
                  <c:v>1000</c:v>
                </c:pt>
                <c:pt idx="1">
                  <c:v>1000</c:v>
                </c:pt>
                <c:pt idx="2">
                  <c:v>1000</c:v>
                </c:pt>
                <c:pt idx="3">
                  <c:v>1000</c:v>
                </c:pt>
                <c:pt idx="4">
                  <c:v>1000</c:v>
                </c:pt>
                <c:pt idx="5">
                  <c:v>1000</c:v>
                </c:pt>
                <c:pt idx="6">
                  <c:v>1000</c:v>
                </c:pt>
                <c:pt idx="7">
                  <c:v>1000</c:v>
                </c:pt>
                <c:pt idx="8">
                  <c:v>2000</c:v>
                </c:pt>
                <c:pt idx="9">
                  <c:v>3000</c:v>
                </c:pt>
                <c:pt idx="10">
                  <c:v>4000</c:v>
                </c:pt>
                <c:pt idx="11">
                  <c:v>5000</c:v>
                </c:pt>
              </c:numCache>
            </c:numRef>
          </c:val>
          <c:smooth val="0"/>
          <c:extLst>
            <c:ext xmlns:c15="http://schemas.microsoft.com/office/drawing/2012/chart" uri="{02D57815-91ED-43cb-92C2-25804820EDAC}">
              <c15:filteredCategoryTitle>
                <c15:cat>
                  <c:multiLvlStrRef>
                    <c:extLst>
                      <c:ext uri="{02D57815-91ED-43cb-92C2-25804820EDAC}">
                        <c15:formulaRef>
                          <c15:sqref>'Formulaire de demande'!#REF!</c15:sqref>
                        </c15:formulaRef>
                      </c:ext>
                    </c:extLst>
                  </c:multiLvlStrRef>
                </c15:cat>
              </c15:filteredCategoryTitle>
            </c:ext>
            <c:ext xmlns:c16="http://schemas.microsoft.com/office/drawing/2014/chart" uri="{C3380CC4-5D6E-409C-BE32-E72D297353CC}">
              <c16:uniqueId val="{00000001-00B7-482E-9150-3A91F141910C}"/>
            </c:ext>
          </c:extLst>
        </c:ser>
        <c:dLbls>
          <c:dLblPos val="ctr"/>
          <c:showLegendKey val="0"/>
          <c:showVal val="1"/>
          <c:showCatName val="0"/>
          <c:showSerName val="0"/>
          <c:showPercent val="0"/>
          <c:showBubbleSize val="0"/>
        </c:dLbls>
        <c:smooth val="0"/>
        <c:axId val="700230320"/>
        <c:axId val="584775872"/>
      </c:lineChart>
      <c:catAx>
        <c:axId val="70023032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4775872"/>
        <c:crosses val="autoZero"/>
        <c:auto val="1"/>
        <c:lblAlgn val="ctr"/>
        <c:lblOffset val="100"/>
        <c:noMultiLvlLbl val="0"/>
      </c:catAx>
      <c:valAx>
        <c:axId val="584775872"/>
        <c:scaling>
          <c:orientation val="minMax"/>
        </c:scaling>
        <c:delete val="0"/>
        <c:axPos val="l"/>
        <c:majorGridlines>
          <c:spPr>
            <a:ln w="9525" cap="flat" cmpd="sng" algn="ctr">
              <a:solidFill>
                <a:schemeClr val="tx1">
                  <a:lumMod val="15000"/>
                  <a:lumOff val="85000"/>
                </a:schemeClr>
              </a:solidFill>
              <a:round/>
            </a:ln>
            <a:effectLst/>
          </c:spPr>
        </c:majorGridlines>
        <c:numFmt formatCode="#,##0.0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00230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114300</xdr:colOff>
          <xdr:row>1</xdr:row>
          <xdr:rowOff>251460</xdr:rowOff>
        </xdr:from>
        <xdr:to>
          <xdr:col>15</xdr:col>
          <xdr:colOff>266700</xdr:colOff>
          <xdr:row>1</xdr:row>
          <xdr:rowOff>762000</xdr:rowOff>
        </xdr:to>
        <xdr:sp macro="" textlink="">
          <xdr:nvSpPr>
            <xdr:cNvPr id="9242" name="Button 26" descr="Allez à (navigation entre les onglets)" hidden="1">
              <a:extLst>
                <a:ext uri="{63B3BB69-23CF-44E3-9099-C40C66FF867C}">
                  <a14:compatExt spid="_x0000_s9242"/>
                </a:ext>
                <a:ext uri="{FF2B5EF4-FFF2-40B4-BE49-F238E27FC236}">
                  <a16:creationId xmlns:a16="http://schemas.microsoft.com/office/drawing/2014/main" id="{00000000-0008-0000-0000-00001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297180</xdr:colOff>
          <xdr:row>0</xdr:row>
          <xdr:rowOff>7620</xdr:rowOff>
        </xdr:from>
        <xdr:to>
          <xdr:col>10</xdr:col>
          <xdr:colOff>670560</xdr:colOff>
          <xdr:row>2</xdr:row>
          <xdr:rowOff>99060</xdr:rowOff>
        </xdr:to>
        <xdr:sp macro="" textlink="">
          <xdr:nvSpPr>
            <xdr:cNvPr id="2052" name="Button 4" descr="Allez à (navigation entre les onglets)"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160020</xdr:colOff>
          <xdr:row>0</xdr:row>
          <xdr:rowOff>182880</xdr:rowOff>
        </xdr:from>
        <xdr:to>
          <xdr:col>27</xdr:col>
          <xdr:colOff>312420</xdr:colOff>
          <xdr:row>3</xdr:row>
          <xdr:rowOff>60960</xdr:rowOff>
        </xdr:to>
        <xdr:sp macro="" textlink="">
          <xdr:nvSpPr>
            <xdr:cNvPr id="5130" name="Button 10" descr="Allez à (navigation entre les onglets)"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533400</xdr:colOff>
          <xdr:row>0</xdr:row>
          <xdr:rowOff>68580</xdr:rowOff>
        </xdr:from>
        <xdr:to>
          <xdr:col>12</xdr:col>
          <xdr:colOff>647700</xdr:colOff>
          <xdr:row>51</xdr:row>
          <xdr:rowOff>144780</xdr:rowOff>
        </xdr:to>
        <xdr:sp macro="" textlink="">
          <xdr:nvSpPr>
            <xdr:cNvPr id="13323" name="Button 11" descr="Allez à (navigation entre les onglets)"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5</xdr:col>
      <xdr:colOff>733425</xdr:colOff>
      <xdr:row>17</xdr:row>
      <xdr:rowOff>150812</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19</xdr:row>
      <xdr:rowOff>19050</xdr:rowOff>
    </xdr:from>
    <xdr:to>
      <xdr:col>5</xdr:col>
      <xdr:colOff>742950</xdr:colOff>
      <xdr:row>34</xdr:row>
      <xdr:rowOff>169862</xdr:rowOff>
    </xdr:to>
    <xdr:graphicFrame macro="">
      <xdr:nvGraphicFramePr>
        <xdr:cNvPr id="4" name="Graphique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7</xdr:col>
          <xdr:colOff>259080</xdr:colOff>
          <xdr:row>1</xdr:row>
          <xdr:rowOff>0</xdr:rowOff>
        </xdr:from>
        <xdr:to>
          <xdr:col>9</xdr:col>
          <xdr:colOff>754380</xdr:colOff>
          <xdr:row>3</xdr:row>
          <xdr:rowOff>68580</xdr:rowOff>
        </xdr:to>
        <xdr:sp macro="" textlink="">
          <xdr:nvSpPr>
            <xdr:cNvPr id="14337" name="CommandButton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266700</xdr:colOff>
          <xdr:row>0</xdr:row>
          <xdr:rowOff>68580</xdr:rowOff>
        </xdr:from>
        <xdr:to>
          <xdr:col>13</xdr:col>
          <xdr:colOff>419100</xdr:colOff>
          <xdr:row>1</xdr:row>
          <xdr:rowOff>182880</xdr:rowOff>
        </xdr:to>
        <xdr:sp macro="" textlink="">
          <xdr:nvSpPr>
            <xdr:cNvPr id="6146" name="Button 2" descr="Allez à (navigation entre les onglets)"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693420</xdr:colOff>
          <xdr:row>0</xdr:row>
          <xdr:rowOff>68580</xdr:rowOff>
        </xdr:from>
        <xdr:to>
          <xdr:col>14</xdr:col>
          <xdr:colOff>83820</xdr:colOff>
          <xdr:row>1</xdr:row>
          <xdr:rowOff>182880</xdr:rowOff>
        </xdr:to>
        <xdr:sp macro="" textlink="">
          <xdr:nvSpPr>
            <xdr:cNvPr id="17409" name="Button 1" descr="Allez à (navigation entre les onglets)"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fr-BE" sz="1100" b="1" i="1" u="none" strike="noStrike" baseline="0">
                  <a:solidFill>
                    <a:srgbClr val="FF0000"/>
                  </a:solidFill>
                  <a:latin typeface="Calibri"/>
                  <a:cs typeface="Calibri"/>
                </a:rPr>
                <a:t>Allez à (navigation entre les onglets)</a:t>
              </a:r>
            </a:p>
          </xdr:txBody>
        </xdr:sp>
        <xdr:clientData fPrint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3.xml"/><Relationship Id="rId4"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5.xml"/><Relationship Id="rId4" Type="http://schemas.openxmlformats.org/officeDocument/2006/relationships/vmlDrawing" Target="../drawings/vmlDrawing9.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7"/>
  <dimension ref="A2:L419"/>
  <sheetViews>
    <sheetView showGridLines="0" tabSelected="1" zoomScaleNormal="100" workbookViewId="0">
      <selection activeCell="C18" sqref="C18:E18"/>
    </sheetView>
  </sheetViews>
  <sheetFormatPr baseColWidth="10" defaultRowHeight="14.4" x14ac:dyDescent="0.3"/>
  <cols>
    <col min="2" max="2" width="28.6640625" customWidth="1"/>
  </cols>
  <sheetData>
    <row r="2" spans="1:12" ht="73.5" customHeight="1" x14ac:dyDescent="0.3">
      <c r="A2" s="264" t="s">
        <v>284</v>
      </c>
      <c r="B2" s="265"/>
      <c r="C2" s="265"/>
      <c r="D2" s="265"/>
      <c r="E2" s="265"/>
      <c r="F2" s="265"/>
      <c r="G2" s="265"/>
      <c r="H2" s="265"/>
      <c r="I2" s="265"/>
    </row>
    <row r="3" spans="1:12" x14ac:dyDescent="0.3">
      <c r="A3" s="15"/>
      <c r="B3" s="15"/>
      <c r="C3" s="15"/>
      <c r="D3" s="15"/>
      <c r="E3" s="15"/>
      <c r="F3" s="15"/>
      <c r="G3" s="15"/>
      <c r="H3" s="15"/>
      <c r="I3" s="15"/>
    </row>
    <row r="4" spans="1:12" x14ac:dyDescent="0.3">
      <c r="A4" s="15"/>
      <c r="B4" s="15"/>
      <c r="C4" s="15"/>
      <c r="D4" s="15"/>
      <c r="E4" s="15"/>
      <c r="F4" s="15"/>
      <c r="G4" s="15"/>
      <c r="H4" s="15"/>
      <c r="I4" s="15"/>
    </row>
    <row r="5" spans="1:12" ht="19.8" x14ac:dyDescent="0.3">
      <c r="A5" s="262" t="s">
        <v>231</v>
      </c>
      <c r="B5" s="262"/>
      <c r="C5" s="262"/>
      <c r="D5" s="262"/>
      <c r="E5" s="262"/>
      <c r="F5" s="262"/>
      <c r="G5" s="262"/>
      <c r="H5" s="262"/>
      <c r="I5" s="262"/>
      <c r="L5" s="80" t="s">
        <v>63</v>
      </c>
    </row>
    <row r="6" spans="1:12" x14ac:dyDescent="0.3">
      <c r="A6" s="14"/>
      <c r="B6" s="14"/>
      <c r="C6" s="14"/>
      <c r="D6" s="14"/>
      <c r="E6" s="14"/>
      <c r="F6" s="14"/>
      <c r="G6" s="14"/>
      <c r="H6" s="14"/>
      <c r="I6" s="16"/>
      <c r="L6" s="80" t="s">
        <v>71</v>
      </c>
    </row>
    <row r="7" spans="1:12" ht="15.6" x14ac:dyDescent="0.3">
      <c r="A7" s="272" t="s">
        <v>232</v>
      </c>
      <c r="B7" s="272"/>
      <c r="C7" s="270" t="s">
        <v>351</v>
      </c>
      <c r="D7" s="270"/>
      <c r="E7" s="270"/>
      <c r="F7" s="270"/>
      <c r="G7" s="270"/>
      <c r="H7" s="270"/>
      <c r="I7" s="270"/>
    </row>
    <row r="8" spans="1:12" ht="15.6" x14ac:dyDescent="0.3">
      <c r="A8" s="14"/>
      <c r="B8" s="14"/>
      <c r="C8" s="273"/>
      <c r="D8" s="273"/>
      <c r="E8" s="273"/>
      <c r="F8" s="273"/>
      <c r="G8" s="273"/>
      <c r="H8" s="273"/>
      <c r="I8" s="273"/>
    </row>
    <row r="9" spans="1:12" x14ac:dyDescent="0.3">
      <c r="A9" s="14"/>
      <c r="B9" s="14"/>
      <c r="C9" s="14"/>
      <c r="D9" s="14"/>
      <c r="E9" s="14"/>
      <c r="F9" s="14"/>
      <c r="G9" s="14"/>
      <c r="H9" s="55"/>
      <c r="I9" s="16"/>
    </row>
    <row r="10" spans="1:12" x14ac:dyDescent="0.3">
      <c r="A10" s="14"/>
      <c r="B10" s="14"/>
      <c r="C10" s="14"/>
      <c r="D10" s="14"/>
      <c r="E10" s="14"/>
      <c r="F10" s="14"/>
      <c r="G10" s="14"/>
      <c r="H10" s="55"/>
      <c r="I10" s="16"/>
    </row>
    <row r="11" spans="1:12" x14ac:dyDescent="0.3">
      <c r="A11" s="272" t="s">
        <v>233</v>
      </c>
      <c r="B11" s="272"/>
      <c r="C11" s="14"/>
      <c r="D11" s="14"/>
      <c r="E11" s="14"/>
      <c r="F11" s="14"/>
      <c r="G11" s="14"/>
      <c r="H11" s="55"/>
      <c r="I11" s="16"/>
    </row>
    <row r="12" spans="1:12" ht="15.6" x14ac:dyDescent="0.3">
      <c r="A12" s="56"/>
      <c r="B12" s="57" t="s">
        <v>234</v>
      </c>
      <c r="C12" s="269"/>
      <c r="D12" s="269"/>
      <c r="E12" s="269"/>
      <c r="F12" s="269"/>
      <c r="G12" s="269"/>
      <c r="H12" s="269"/>
      <c r="I12" s="269"/>
    </row>
    <row r="13" spans="1:12" x14ac:dyDescent="0.3">
      <c r="A13" s="56"/>
      <c r="B13" s="56"/>
      <c r="C13" s="14"/>
      <c r="D13" s="14"/>
      <c r="E13" s="14"/>
      <c r="F13" s="14"/>
      <c r="G13" s="14"/>
      <c r="H13" s="55"/>
      <c r="I13" s="16"/>
    </row>
    <row r="14" spans="1:12" ht="15.6" x14ac:dyDescent="0.3">
      <c r="A14" s="14"/>
      <c r="B14" s="57" t="s">
        <v>225</v>
      </c>
      <c r="C14" s="269"/>
      <c r="D14" s="269"/>
      <c r="E14" s="269"/>
      <c r="F14" s="269"/>
      <c r="G14" s="269"/>
      <c r="H14" s="269"/>
      <c r="I14" s="269"/>
    </row>
    <row r="15" spans="1:12" x14ac:dyDescent="0.3">
      <c r="A15" s="14"/>
      <c r="B15" s="14"/>
      <c r="C15" s="14"/>
      <c r="D15" s="14"/>
      <c r="E15" s="14"/>
      <c r="F15" s="14"/>
      <c r="G15" s="14"/>
      <c r="H15" s="55"/>
      <c r="I15" s="16"/>
    </row>
    <row r="16" spans="1:12" ht="15.6" x14ac:dyDescent="0.3">
      <c r="A16" s="14"/>
      <c r="B16" s="57" t="s">
        <v>129</v>
      </c>
      <c r="C16" s="269"/>
      <c r="D16" s="269"/>
      <c r="E16" s="269"/>
      <c r="F16" s="269"/>
      <c r="G16" s="269"/>
      <c r="H16" s="269"/>
      <c r="I16" s="269"/>
    </row>
    <row r="17" spans="1:9" ht="15.6" x14ac:dyDescent="0.3">
      <c r="A17" s="14"/>
      <c r="B17" s="58"/>
      <c r="C17" s="59"/>
      <c r="D17" s="59"/>
      <c r="E17" s="59"/>
      <c r="F17" s="59"/>
      <c r="G17" s="59"/>
      <c r="H17" s="59"/>
      <c r="I17" s="59"/>
    </row>
    <row r="18" spans="1:9" ht="15.75" customHeight="1" x14ac:dyDescent="0.3">
      <c r="A18" s="14"/>
      <c r="B18" s="57" t="s">
        <v>0</v>
      </c>
      <c r="C18" s="266" t="s">
        <v>367</v>
      </c>
      <c r="D18" s="266"/>
      <c r="E18" s="266"/>
      <c r="F18" s="59"/>
      <c r="G18" s="59"/>
      <c r="H18" s="60" t="s">
        <v>133</v>
      </c>
      <c r="I18" s="59"/>
    </row>
    <row r="19" spans="1:9" ht="15.6" x14ac:dyDescent="0.3">
      <c r="A19" s="14"/>
      <c r="B19" s="14"/>
      <c r="C19" s="14"/>
      <c r="D19" s="14"/>
      <c r="E19" s="59"/>
      <c r="F19" s="59"/>
      <c r="G19" s="59"/>
      <c r="H19" s="59"/>
      <c r="I19" s="59"/>
    </row>
    <row r="20" spans="1:9" ht="15.6" x14ac:dyDescent="0.3">
      <c r="A20" s="14"/>
      <c r="B20" s="57" t="s">
        <v>131</v>
      </c>
      <c r="C20" s="266" t="s">
        <v>78</v>
      </c>
      <c r="D20" s="266"/>
      <c r="E20" s="59"/>
      <c r="F20" s="59"/>
      <c r="G20" s="59"/>
      <c r="H20" s="60" t="s">
        <v>133</v>
      </c>
      <c r="I20" s="59"/>
    </row>
    <row r="21" spans="1:9" ht="15.6" x14ac:dyDescent="0.3">
      <c r="A21" s="14"/>
      <c r="B21" s="14"/>
      <c r="C21" s="14"/>
      <c r="D21" s="14"/>
      <c r="E21" s="59"/>
      <c r="F21" s="59"/>
      <c r="G21" s="59"/>
      <c r="H21" s="59"/>
      <c r="I21" s="59"/>
    </row>
    <row r="22" spans="1:9" ht="15.6" x14ac:dyDescent="0.3">
      <c r="A22" s="14"/>
      <c r="B22" s="57" t="s">
        <v>226</v>
      </c>
      <c r="C22" s="267">
        <v>14</v>
      </c>
      <c r="D22" s="267"/>
      <c r="E22" s="59"/>
      <c r="F22" s="59"/>
      <c r="G22" s="59"/>
      <c r="H22" s="59"/>
      <c r="I22" s="59"/>
    </row>
    <row r="23" spans="1:9" ht="15.6" x14ac:dyDescent="0.3">
      <c r="A23" s="14"/>
      <c r="B23" s="14"/>
      <c r="C23" s="14"/>
      <c r="D23" s="14"/>
      <c r="E23" s="59"/>
      <c r="F23" s="59"/>
      <c r="G23" s="59"/>
      <c r="H23" s="59"/>
      <c r="I23" s="59"/>
    </row>
    <row r="24" spans="1:9" ht="15.6" x14ac:dyDescent="0.3">
      <c r="A24" s="14"/>
      <c r="B24" s="14" t="s">
        <v>272</v>
      </c>
      <c r="C24" s="274" t="s">
        <v>63</v>
      </c>
      <c r="D24" s="274"/>
      <c r="E24" s="59"/>
      <c r="F24" s="59"/>
      <c r="G24" s="59"/>
      <c r="H24" s="59"/>
      <c r="I24" s="59"/>
    </row>
    <row r="25" spans="1:9" ht="15.6" x14ac:dyDescent="0.3">
      <c r="A25" s="14"/>
      <c r="B25" s="14"/>
      <c r="C25" s="14"/>
      <c r="D25" s="14"/>
      <c r="E25" s="59"/>
      <c r="F25" s="59"/>
      <c r="G25" s="59"/>
      <c r="H25" s="59"/>
      <c r="I25" s="59"/>
    </row>
    <row r="26" spans="1:9" x14ac:dyDescent="0.3">
      <c r="A26" s="272" t="s">
        <v>235</v>
      </c>
      <c r="B26" s="272"/>
      <c r="C26" s="14"/>
      <c r="D26" s="14"/>
      <c r="E26" s="14"/>
      <c r="F26" s="14"/>
      <c r="G26" s="14"/>
      <c r="H26" s="55"/>
      <c r="I26" s="16"/>
    </row>
    <row r="27" spans="1:9" ht="15.6" x14ac:dyDescent="0.3">
      <c r="A27" s="56"/>
      <c r="B27" s="57" t="s">
        <v>234</v>
      </c>
      <c r="C27" s="270" t="s">
        <v>350</v>
      </c>
      <c r="D27" s="270"/>
      <c r="E27" s="270"/>
      <c r="F27" s="270"/>
      <c r="G27" s="270"/>
      <c r="H27" s="270"/>
      <c r="I27" s="270"/>
    </row>
    <row r="28" spans="1:9" x14ac:dyDescent="0.3">
      <c r="A28" s="56"/>
      <c r="B28" s="56"/>
      <c r="C28" s="14"/>
      <c r="D28" s="14"/>
      <c r="E28" s="14"/>
      <c r="F28" s="14"/>
      <c r="G28" s="14"/>
      <c r="H28" s="55"/>
      <c r="I28" s="16"/>
    </row>
    <row r="29" spans="1:9" ht="15.6" x14ac:dyDescent="0.3">
      <c r="A29" s="14"/>
      <c r="B29" s="57" t="s">
        <v>236</v>
      </c>
      <c r="C29" s="269"/>
      <c r="D29" s="269"/>
      <c r="E29" s="269"/>
      <c r="F29" s="269"/>
      <c r="G29" s="269"/>
      <c r="H29" s="269"/>
      <c r="I29" s="269"/>
    </row>
    <row r="30" spans="1:9" x14ac:dyDescent="0.3">
      <c r="A30" s="14"/>
      <c r="B30" s="14"/>
      <c r="C30" s="14"/>
      <c r="D30" s="14"/>
      <c r="E30" s="14"/>
      <c r="F30" s="14"/>
      <c r="G30" s="14"/>
      <c r="H30" s="55"/>
      <c r="I30" s="16"/>
    </row>
    <row r="31" spans="1:9" ht="15.6" x14ac:dyDescent="0.3">
      <c r="A31" s="14"/>
      <c r="B31" s="57" t="s">
        <v>237</v>
      </c>
      <c r="C31" s="269" t="s">
        <v>368</v>
      </c>
      <c r="D31" s="269"/>
      <c r="E31" s="269"/>
      <c r="F31" s="269"/>
      <c r="G31" s="269"/>
      <c r="H31" s="269"/>
      <c r="I31" s="269"/>
    </row>
    <row r="32" spans="1:9" ht="15.6" x14ac:dyDescent="0.3">
      <c r="A32" s="14"/>
      <c r="B32" s="58"/>
      <c r="C32" s="59"/>
      <c r="D32" s="59"/>
      <c r="E32" s="59"/>
      <c r="F32" s="59"/>
      <c r="G32" s="59"/>
      <c r="H32" s="59"/>
      <c r="I32" s="59"/>
    </row>
    <row r="33" spans="1:9" ht="19.8" x14ac:dyDescent="0.3">
      <c r="A33" s="262" t="s">
        <v>238</v>
      </c>
      <c r="B33" s="262"/>
      <c r="C33" s="262"/>
      <c r="D33" s="262"/>
      <c r="E33" s="262"/>
      <c r="F33" s="262"/>
      <c r="G33" s="262"/>
      <c r="H33" s="262"/>
      <c r="I33" s="262"/>
    </row>
    <row r="34" spans="1:9" x14ac:dyDescent="0.3">
      <c r="A34" s="14"/>
      <c r="B34" s="14"/>
      <c r="C34" s="14"/>
      <c r="D34" s="14"/>
      <c r="E34" s="14"/>
      <c r="F34" s="14"/>
      <c r="G34" s="14"/>
      <c r="H34" s="14"/>
      <c r="I34" s="14"/>
    </row>
    <row r="35" spans="1:9" ht="128.25" customHeight="1" x14ac:dyDescent="0.3">
      <c r="A35" s="271" t="s">
        <v>370</v>
      </c>
      <c r="B35" s="271"/>
      <c r="C35" s="271"/>
      <c r="D35" s="271"/>
      <c r="E35" s="271"/>
      <c r="F35" s="271"/>
      <c r="G35" s="271"/>
      <c r="H35" s="271"/>
      <c r="I35" s="271"/>
    </row>
    <row r="36" spans="1:9" x14ac:dyDescent="0.3">
      <c r="A36" s="61"/>
      <c r="B36" s="61"/>
      <c r="C36" s="61"/>
      <c r="D36" s="61"/>
      <c r="E36" s="61"/>
      <c r="F36" s="61"/>
      <c r="G36" s="61"/>
      <c r="H36" s="61"/>
      <c r="I36" s="61"/>
    </row>
    <row r="37" spans="1:9" x14ac:dyDescent="0.3">
      <c r="A37" s="275" t="s">
        <v>239</v>
      </c>
      <c r="B37" s="275"/>
      <c r="C37" s="275"/>
      <c r="D37" s="275"/>
      <c r="E37" s="275"/>
      <c r="F37" s="275"/>
      <c r="G37" s="275"/>
      <c r="H37" s="275"/>
      <c r="I37" s="275"/>
    </row>
    <row r="38" spans="1:9" x14ac:dyDescent="0.3">
      <c r="A38" s="268"/>
      <c r="B38" s="268"/>
      <c r="C38" s="268"/>
      <c r="D38" s="268"/>
      <c r="E38" s="268"/>
      <c r="F38" s="268"/>
      <c r="G38" s="268"/>
      <c r="H38" s="268"/>
      <c r="I38" s="268"/>
    </row>
    <row r="39" spans="1:9" ht="36.75" customHeight="1" x14ac:dyDescent="0.3">
      <c r="A39" s="262" t="s">
        <v>240</v>
      </c>
      <c r="B39" s="262"/>
      <c r="C39" s="262"/>
      <c r="D39" s="262"/>
      <c r="E39" s="262"/>
      <c r="F39" s="262"/>
      <c r="G39" s="262"/>
      <c r="H39" s="262"/>
      <c r="I39" s="262"/>
    </row>
    <row r="40" spans="1:9" x14ac:dyDescent="0.3">
      <c r="A40" s="268"/>
      <c r="B40" s="268"/>
      <c r="C40" s="268"/>
      <c r="D40" s="268"/>
      <c r="E40" s="268"/>
      <c r="F40" s="268"/>
      <c r="G40" s="268"/>
      <c r="H40" s="268"/>
      <c r="I40" s="268"/>
    </row>
    <row r="41" spans="1:9" ht="20.25" customHeight="1" x14ac:dyDescent="0.3">
      <c r="A41" s="275" t="s">
        <v>239</v>
      </c>
      <c r="B41" s="275"/>
      <c r="C41" s="275"/>
      <c r="D41" s="275"/>
      <c r="E41" s="275"/>
      <c r="F41" s="275"/>
      <c r="G41" s="275"/>
      <c r="H41" s="275"/>
      <c r="I41" s="275"/>
    </row>
    <row r="42" spans="1:9" x14ac:dyDescent="0.3">
      <c r="A42" s="58"/>
      <c r="B42" s="58"/>
      <c r="C42" s="58"/>
      <c r="D42" s="58"/>
      <c r="E42" s="58"/>
      <c r="F42" s="58"/>
      <c r="G42" s="58"/>
      <c r="H42" s="58"/>
      <c r="I42" s="192"/>
    </row>
    <row r="43" spans="1:9" ht="47.25" customHeight="1" x14ac:dyDescent="0.3">
      <c r="A43" s="262" t="s">
        <v>242</v>
      </c>
      <c r="B43" s="262"/>
      <c r="C43" s="262"/>
      <c r="D43" s="262"/>
      <c r="E43" s="262"/>
      <c r="F43" s="262"/>
      <c r="G43" s="262"/>
      <c r="H43" s="262"/>
      <c r="I43" s="262"/>
    </row>
    <row r="44" spans="1:9" x14ac:dyDescent="0.3">
      <c r="A44" s="193"/>
      <c r="B44" s="193"/>
      <c r="C44" s="193"/>
      <c r="D44" s="193"/>
      <c r="E44" s="193"/>
      <c r="F44" s="193"/>
      <c r="G44" s="193"/>
      <c r="H44" s="193"/>
      <c r="I44" s="193"/>
    </row>
    <row r="45" spans="1:9" ht="24" customHeight="1" x14ac:dyDescent="0.3">
      <c r="A45" s="275" t="s">
        <v>239</v>
      </c>
      <c r="B45" s="275"/>
      <c r="C45" s="275"/>
      <c r="D45" s="275"/>
      <c r="E45" s="275"/>
      <c r="F45" s="275"/>
      <c r="G45" s="275"/>
      <c r="H45" s="275"/>
      <c r="I45" s="275"/>
    </row>
    <row r="46" spans="1:9" ht="15" customHeight="1" x14ac:dyDescent="0.3">
      <c r="A46" s="193"/>
      <c r="B46" s="193"/>
      <c r="C46" s="193"/>
      <c r="D46" s="193"/>
      <c r="E46" s="193"/>
      <c r="F46" s="193"/>
      <c r="G46" s="193"/>
      <c r="H46" s="193"/>
      <c r="I46" s="193"/>
    </row>
    <row r="47" spans="1:9" ht="30.75" customHeight="1" x14ac:dyDescent="0.3">
      <c r="A47" s="262" t="s">
        <v>241</v>
      </c>
      <c r="B47" s="262"/>
      <c r="C47" s="262"/>
      <c r="D47" s="262"/>
      <c r="E47" s="262"/>
      <c r="F47" s="262"/>
      <c r="G47" s="275" t="s">
        <v>239</v>
      </c>
      <c r="H47" s="275"/>
      <c r="I47" s="275"/>
    </row>
    <row r="48" spans="1:9" x14ac:dyDescent="0.3">
      <c r="A48" s="193"/>
      <c r="B48" s="193"/>
      <c r="C48" s="193"/>
      <c r="D48" s="193"/>
      <c r="E48" s="193"/>
      <c r="F48" s="193"/>
      <c r="G48" s="193"/>
      <c r="H48" s="193"/>
      <c r="I48" s="193"/>
    </row>
    <row r="49" spans="1:9" ht="30.75" customHeight="1" x14ac:dyDescent="0.3">
      <c r="A49" s="262" t="s">
        <v>326</v>
      </c>
      <c r="B49" s="262"/>
      <c r="C49" s="262"/>
      <c r="D49" s="262"/>
      <c r="E49" s="262"/>
      <c r="F49" s="262"/>
      <c r="G49" s="263">
        <v>44075</v>
      </c>
      <c r="H49" s="263"/>
      <c r="I49" s="263"/>
    </row>
    <row r="50" spans="1:9" ht="15" customHeight="1" x14ac:dyDescent="0.3">
      <c r="A50" s="193"/>
      <c r="B50" s="193"/>
      <c r="C50" s="193"/>
      <c r="D50" s="193"/>
      <c r="E50" s="193"/>
      <c r="F50" s="193"/>
      <c r="G50" s="193"/>
      <c r="H50" s="193"/>
      <c r="I50" s="193"/>
    </row>
    <row r="51" spans="1:9" ht="30.75" customHeight="1" x14ac:dyDescent="0.3">
      <c r="A51" s="262" t="s">
        <v>327</v>
      </c>
      <c r="B51" s="262"/>
      <c r="C51" s="262"/>
      <c r="D51" s="262"/>
      <c r="E51" s="262"/>
      <c r="F51" s="262"/>
      <c r="G51" s="263">
        <v>44105</v>
      </c>
      <c r="H51" s="263"/>
      <c r="I51" s="263"/>
    </row>
    <row r="52" spans="1:9" x14ac:dyDescent="0.3">
      <c r="A52" s="194"/>
      <c r="B52" s="194"/>
      <c r="C52" s="194"/>
      <c r="D52" s="194"/>
      <c r="E52" s="194"/>
      <c r="F52" s="193"/>
      <c r="G52" s="193"/>
      <c r="H52" s="193"/>
      <c r="I52" s="193"/>
    </row>
    <row r="53" spans="1:9" x14ac:dyDescent="0.3">
      <c r="A53" s="194"/>
      <c r="B53" s="194"/>
      <c r="C53" s="194"/>
      <c r="D53" s="194"/>
      <c r="E53" s="194"/>
      <c r="F53" s="193"/>
      <c r="G53" s="193"/>
      <c r="H53" s="193"/>
      <c r="I53" s="193"/>
    </row>
    <row r="54" spans="1:9" x14ac:dyDescent="0.3">
      <c r="A54" s="194"/>
      <c r="B54" s="52"/>
      <c r="C54" s="52"/>
      <c r="D54" s="52"/>
      <c r="E54" s="52"/>
      <c r="F54" s="193"/>
      <c r="G54" s="193"/>
      <c r="H54" s="193"/>
      <c r="I54" s="193"/>
    </row>
    <row r="55" spans="1:9" x14ac:dyDescent="0.3">
      <c r="A55" s="193"/>
      <c r="B55" s="193"/>
      <c r="C55" s="193"/>
      <c r="D55" s="193"/>
      <c r="E55" s="193"/>
      <c r="F55" s="193"/>
      <c r="G55" s="193"/>
      <c r="H55" s="193"/>
      <c r="I55" s="193"/>
    </row>
    <row r="56" spans="1:9" x14ac:dyDescent="0.3">
      <c r="A56" s="193"/>
      <c r="B56" s="193"/>
      <c r="C56" s="193"/>
      <c r="D56" s="193"/>
      <c r="E56" s="193"/>
      <c r="F56" s="193"/>
      <c r="G56" s="193"/>
      <c r="H56" s="193"/>
      <c r="I56" s="193"/>
    </row>
    <row r="57" spans="1:9" x14ac:dyDescent="0.3">
      <c r="A57" s="193"/>
      <c r="B57" s="193"/>
      <c r="C57" s="193"/>
      <c r="D57" s="193"/>
      <c r="E57" s="193"/>
      <c r="F57" s="193"/>
      <c r="G57" s="193"/>
      <c r="H57" s="193"/>
      <c r="I57" s="193"/>
    </row>
    <row r="58" spans="1:9" x14ac:dyDescent="0.3">
      <c r="A58" s="193"/>
      <c r="B58" s="193"/>
      <c r="C58" s="193"/>
      <c r="D58" s="193"/>
      <c r="E58" s="193"/>
      <c r="F58" s="193"/>
      <c r="G58" s="193"/>
      <c r="H58" s="193"/>
      <c r="I58" s="193"/>
    </row>
    <row r="59" spans="1:9" x14ac:dyDescent="0.3">
      <c r="A59" s="193"/>
      <c r="B59" s="193"/>
      <c r="C59" s="193"/>
      <c r="D59" s="193"/>
      <c r="E59" s="193"/>
      <c r="F59" s="193"/>
      <c r="G59" s="193"/>
      <c r="H59" s="193"/>
      <c r="I59" s="193"/>
    </row>
    <row r="60" spans="1:9" x14ac:dyDescent="0.3">
      <c r="A60" s="193"/>
      <c r="B60" s="193"/>
      <c r="C60" s="193"/>
      <c r="D60" s="193"/>
      <c r="E60" s="193"/>
      <c r="F60" s="193"/>
      <c r="G60" s="193"/>
      <c r="H60" s="193"/>
      <c r="I60" s="193"/>
    </row>
    <row r="61" spans="1:9" x14ac:dyDescent="0.3">
      <c r="A61" s="193"/>
      <c r="B61" s="193"/>
      <c r="C61" s="193"/>
      <c r="D61" s="193"/>
      <c r="E61" s="193"/>
      <c r="F61" s="193"/>
      <c r="G61" s="193"/>
      <c r="H61" s="193"/>
      <c r="I61" s="193"/>
    </row>
    <row r="62" spans="1:9" x14ac:dyDescent="0.3">
      <c r="A62" s="193"/>
      <c r="B62" s="193"/>
      <c r="C62" s="193"/>
      <c r="D62" s="193"/>
      <c r="E62" s="193"/>
      <c r="F62" s="193"/>
      <c r="G62" s="193"/>
      <c r="H62" s="193"/>
      <c r="I62" s="193"/>
    </row>
    <row r="63" spans="1:9" x14ac:dyDescent="0.3">
      <c r="A63" s="193"/>
      <c r="B63" s="193"/>
      <c r="C63" s="193"/>
      <c r="D63" s="193"/>
      <c r="E63" s="193"/>
      <c r="F63" s="193"/>
      <c r="G63" s="193"/>
      <c r="H63" s="193"/>
      <c r="I63" s="193"/>
    </row>
    <row r="64" spans="1:9" x14ac:dyDescent="0.3">
      <c r="A64" s="193"/>
      <c r="B64" s="193"/>
      <c r="C64" s="193"/>
      <c r="D64" s="193"/>
      <c r="E64" s="193"/>
      <c r="F64" s="193"/>
      <c r="G64" s="193"/>
      <c r="H64" s="193"/>
      <c r="I64" s="193"/>
    </row>
    <row r="65" spans="1:9" x14ac:dyDescent="0.3">
      <c r="A65" s="193"/>
      <c r="B65" s="193"/>
      <c r="C65" s="193"/>
      <c r="D65" s="193"/>
      <c r="E65" s="193"/>
      <c r="F65" s="193"/>
      <c r="G65" s="193"/>
      <c r="H65" s="193"/>
      <c r="I65" s="193"/>
    </row>
    <row r="66" spans="1:9" x14ac:dyDescent="0.3">
      <c r="A66" s="193"/>
      <c r="B66" s="193"/>
      <c r="C66" s="193"/>
      <c r="D66" s="193"/>
      <c r="E66" s="193"/>
      <c r="F66" s="193"/>
      <c r="G66" s="193"/>
      <c r="H66" s="193"/>
      <c r="I66" s="193"/>
    </row>
    <row r="67" spans="1:9" x14ac:dyDescent="0.3">
      <c r="A67" s="193"/>
      <c r="B67" s="193"/>
      <c r="C67" s="193"/>
      <c r="D67" s="193"/>
      <c r="E67" s="193"/>
      <c r="F67" s="193"/>
      <c r="G67" s="193"/>
      <c r="H67" s="193"/>
      <c r="I67" s="193"/>
    </row>
    <row r="68" spans="1:9" x14ac:dyDescent="0.3">
      <c r="A68" s="193"/>
      <c r="B68" s="193"/>
      <c r="C68" s="193"/>
      <c r="D68" s="193"/>
      <c r="E68" s="193"/>
      <c r="F68" s="193"/>
      <c r="G68" s="193"/>
      <c r="H68" s="193"/>
      <c r="I68" s="193"/>
    </row>
    <row r="69" spans="1:9" x14ac:dyDescent="0.3">
      <c r="A69" s="193"/>
      <c r="B69" s="193"/>
      <c r="C69" s="193"/>
      <c r="D69" s="193"/>
      <c r="E69" s="193"/>
      <c r="F69" s="193"/>
      <c r="G69" s="193"/>
      <c r="H69" s="193"/>
      <c r="I69" s="193"/>
    </row>
    <row r="70" spans="1:9" x14ac:dyDescent="0.3">
      <c r="A70" s="193"/>
      <c r="B70" s="193"/>
      <c r="C70" s="193"/>
      <c r="D70" s="193"/>
      <c r="E70" s="193"/>
      <c r="F70" s="193"/>
      <c r="G70" s="193"/>
      <c r="H70" s="193"/>
      <c r="I70" s="193"/>
    </row>
    <row r="71" spans="1:9" x14ac:dyDescent="0.3">
      <c r="A71" s="193"/>
      <c r="B71" s="193"/>
      <c r="C71" s="193"/>
      <c r="D71" s="193"/>
      <c r="E71" s="193"/>
      <c r="F71" s="193"/>
      <c r="G71" s="193"/>
      <c r="H71" s="193"/>
      <c r="I71" s="193"/>
    </row>
    <row r="72" spans="1:9" x14ac:dyDescent="0.3">
      <c r="A72" s="193"/>
      <c r="B72" s="193"/>
      <c r="C72" s="193"/>
      <c r="D72" s="193"/>
      <c r="E72" s="193"/>
      <c r="F72" s="193"/>
      <c r="G72" s="193"/>
      <c r="H72" s="193"/>
      <c r="I72" s="193"/>
    </row>
    <row r="73" spans="1:9" x14ac:dyDescent="0.3">
      <c r="A73" s="193"/>
      <c r="B73" s="193"/>
      <c r="C73" s="193"/>
      <c r="D73" s="193"/>
      <c r="E73" s="193"/>
      <c r="F73" s="193"/>
      <c r="G73" s="193"/>
      <c r="H73" s="193"/>
      <c r="I73" s="193"/>
    </row>
    <row r="74" spans="1:9" x14ac:dyDescent="0.3">
      <c r="A74" s="193"/>
      <c r="B74" s="193"/>
      <c r="C74" s="193"/>
      <c r="D74" s="193"/>
      <c r="E74" s="193"/>
      <c r="F74" s="193"/>
      <c r="G74" s="193"/>
      <c r="H74" s="193"/>
      <c r="I74" s="193"/>
    </row>
    <row r="75" spans="1:9" x14ac:dyDescent="0.3">
      <c r="A75" s="193"/>
      <c r="B75" s="193"/>
      <c r="C75" s="193"/>
      <c r="D75" s="193"/>
      <c r="E75" s="193"/>
      <c r="F75" s="193"/>
      <c r="G75" s="193"/>
      <c r="H75" s="193"/>
      <c r="I75" s="193"/>
    </row>
    <row r="76" spans="1:9" x14ac:dyDescent="0.3">
      <c r="A76" s="193"/>
      <c r="B76" s="193"/>
      <c r="C76" s="193"/>
      <c r="D76" s="193"/>
      <c r="E76" s="193"/>
      <c r="F76" s="193"/>
      <c r="G76" s="193"/>
      <c r="H76" s="193"/>
      <c r="I76" s="193"/>
    </row>
    <row r="77" spans="1:9" x14ac:dyDescent="0.3">
      <c r="A77" s="193"/>
      <c r="B77" s="193"/>
      <c r="C77" s="193"/>
      <c r="D77" s="193"/>
      <c r="E77" s="193"/>
      <c r="F77" s="193"/>
      <c r="G77" s="193"/>
      <c r="H77" s="193"/>
      <c r="I77" s="193"/>
    </row>
    <row r="78" spans="1:9" x14ac:dyDescent="0.3">
      <c r="A78" s="193"/>
      <c r="B78" s="193"/>
      <c r="C78" s="193"/>
      <c r="D78" s="193"/>
      <c r="E78" s="193"/>
      <c r="F78" s="193"/>
      <c r="G78" s="193"/>
      <c r="H78" s="193"/>
      <c r="I78" s="193"/>
    </row>
    <row r="79" spans="1:9" x14ac:dyDescent="0.3">
      <c r="A79" s="193"/>
      <c r="B79" s="193"/>
      <c r="C79" s="193"/>
      <c r="D79" s="193"/>
      <c r="E79" s="193"/>
      <c r="F79" s="193"/>
      <c r="G79" s="193"/>
      <c r="H79" s="193"/>
      <c r="I79" s="193"/>
    </row>
    <row r="80" spans="1:9" x14ac:dyDescent="0.3">
      <c r="A80" s="193"/>
      <c r="B80" s="193"/>
      <c r="C80" s="193"/>
      <c r="D80" s="193"/>
      <c r="E80" s="193"/>
      <c r="F80" s="193"/>
      <c r="G80" s="193"/>
      <c r="H80" s="193"/>
      <c r="I80" s="193"/>
    </row>
    <row r="81" spans="1:9" x14ac:dyDescent="0.3">
      <c r="A81" s="193"/>
      <c r="B81" s="193"/>
      <c r="C81" s="193"/>
      <c r="D81" s="193"/>
      <c r="E81" s="193"/>
      <c r="F81" s="193"/>
      <c r="G81" s="193"/>
      <c r="H81" s="193"/>
      <c r="I81" s="193"/>
    </row>
    <row r="82" spans="1:9" x14ac:dyDescent="0.3">
      <c r="A82" s="193"/>
      <c r="B82" s="193"/>
      <c r="C82" s="193"/>
      <c r="D82" s="193"/>
      <c r="E82" s="193"/>
      <c r="F82" s="193"/>
      <c r="G82" s="193"/>
      <c r="H82" s="193"/>
      <c r="I82" s="193"/>
    </row>
    <row r="83" spans="1:9" x14ac:dyDescent="0.3">
      <c r="A83" s="193"/>
      <c r="B83" s="193"/>
      <c r="C83" s="193"/>
      <c r="D83" s="193"/>
      <c r="E83" s="193"/>
      <c r="F83" s="193"/>
      <c r="G83" s="193"/>
      <c r="H83" s="193"/>
      <c r="I83" s="193"/>
    </row>
    <row r="84" spans="1:9" x14ac:dyDescent="0.3">
      <c r="A84" s="193"/>
      <c r="B84" s="193"/>
      <c r="C84" s="193"/>
      <c r="D84" s="193"/>
      <c r="E84" s="193"/>
      <c r="F84" s="193"/>
      <c r="G84" s="193"/>
      <c r="H84" s="193"/>
      <c r="I84" s="193"/>
    </row>
    <row r="85" spans="1:9" x14ac:dyDescent="0.3">
      <c r="A85" s="193"/>
      <c r="B85" s="193"/>
      <c r="C85" s="193"/>
      <c r="D85" s="193"/>
      <c r="E85" s="193"/>
      <c r="F85" s="193"/>
      <c r="G85" s="193"/>
      <c r="H85" s="193"/>
      <c r="I85" s="193"/>
    </row>
    <row r="86" spans="1:9" x14ac:dyDescent="0.3">
      <c r="A86" s="193"/>
      <c r="B86" s="193"/>
      <c r="C86" s="193"/>
      <c r="D86" s="193"/>
      <c r="E86" s="193"/>
      <c r="F86" s="193"/>
      <c r="G86" s="193"/>
      <c r="H86" s="193"/>
      <c r="I86" s="193"/>
    </row>
    <row r="87" spans="1:9" x14ac:dyDescent="0.3">
      <c r="A87" s="193"/>
      <c r="B87" s="193"/>
      <c r="C87" s="193"/>
      <c r="D87" s="193"/>
      <c r="E87" s="193"/>
      <c r="F87" s="193"/>
      <c r="G87" s="193"/>
      <c r="H87" s="193"/>
      <c r="I87" s="193"/>
    </row>
    <row r="88" spans="1:9" x14ac:dyDescent="0.3">
      <c r="A88" s="193"/>
      <c r="B88" s="193"/>
      <c r="C88" s="193"/>
      <c r="D88" s="193"/>
      <c r="E88" s="193"/>
      <c r="F88" s="193"/>
      <c r="G88" s="193"/>
      <c r="H88" s="193"/>
      <c r="I88" s="193"/>
    </row>
    <row r="89" spans="1:9" x14ac:dyDescent="0.3">
      <c r="A89" s="193"/>
      <c r="B89" s="193"/>
      <c r="C89" s="193"/>
      <c r="D89" s="193"/>
      <c r="E89" s="193"/>
      <c r="F89" s="193"/>
      <c r="G89" s="193"/>
      <c r="H89" s="193"/>
      <c r="I89" s="193"/>
    </row>
    <row r="90" spans="1:9" x14ac:dyDescent="0.3">
      <c r="A90" s="193"/>
      <c r="B90" s="193"/>
      <c r="C90" s="193"/>
      <c r="D90" s="193"/>
      <c r="E90" s="193"/>
      <c r="F90" s="193"/>
      <c r="G90" s="193"/>
      <c r="H90" s="193"/>
      <c r="I90" s="193"/>
    </row>
    <row r="91" spans="1:9" x14ac:dyDescent="0.3">
      <c r="A91" s="193"/>
      <c r="B91" s="193"/>
      <c r="C91" s="193"/>
      <c r="D91" s="193"/>
      <c r="E91" s="193"/>
      <c r="F91" s="193"/>
      <c r="G91" s="193"/>
      <c r="H91" s="193"/>
      <c r="I91" s="193"/>
    </row>
    <row r="92" spans="1:9" x14ac:dyDescent="0.3">
      <c r="A92" s="193"/>
      <c r="B92" s="193"/>
      <c r="C92" s="193"/>
      <c r="D92" s="193"/>
      <c r="E92" s="193"/>
      <c r="F92" s="193"/>
      <c r="G92" s="193"/>
      <c r="H92" s="193"/>
      <c r="I92" s="193"/>
    </row>
    <row r="93" spans="1:9" x14ac:dyDescent="0.3">
      <c r="A93" s="193"/>
      <c r="B93" s="193"/>
      <c r="C93" s="193"/>
      <c r="D93" s="193"/>
      <c r="E93" s="193"/>
      <c r="F93" s="193"/>
      <c r="G93" s="193"/>
      <c r="H93" s="193"/>
      <c r="I93" s="193"/>
    </row>
    <row r="94" spans="1:9" x14ac:dyDescent="0.3">
      <c r="A94" s="193"/>
      <c r="B94" s="193"/>
      <c r="C94" s="193"/>
      <c r="D94" s="193"/>
      <c r="E94" s="193"/>
      <c r="F94" s="193"/>
      <c r="G94" s="193"/>
      <c r="H94" s="193"/>
      <c r="I94" s="193"/>
    </row>
    <row r="95" spans="1:9" x14ac:dyDescent="0.3">
      <c r="A95" s="193"/>
      <c r="B95" s="193"/>
      <c r="C95" s="193"/>
      <c r="D95" s="193"/>
      <c r="E95" s="193"/>
      <c r="F95" s="193"/>
      <c r="G95" s="193"/>
      <c r="H95" s="193"/>
      <c r="I95" s="193"/>
    </row>
    <row r="96" spans="1:9" x14ac:dyDescent="0.3">
      <c r="A96" s="193"/>
      <c r="B96" s="193"/>
      <c r="C96" s="193"/>
      <c r="D96" s="193"/>
      <c r="E96" s="193"/>
      <c r="F96" s="193"/>
      <c r="G96" s="193"/>
      <c r="H96" s="193"/>
      <c r="I96" s="193"/>
    </row>
    <row r="97" spans="1:9" x14ac:dyDescent="0.3">
      <c r="A97" s="193"/>
      <c r="B97" s="193"/>
      <c r="C97" s="193"/>
      <c r="D97" s="193"/>
      <c r="E97" s="193"/>
      <c r="F97" s="193"/>
      <c r="G97" s="193"/>
      <c r="H97" s="193"/>
      <c r="I97" s="193"/>
    </row>
    <row r="98" spans="1:9" x14ac:dyDescent="0.3">
      <c r="A98" s="193"/>
      <c r="B98" s="193"/>
      <c r="C98" s="193"/>
      <c r="D98" s="193"/>
      <c r="E98" s="193"/>
      <c r="F98" s="193"/>
      <c r="G98" s="193"/>
      <c r="H98" s="193"/>
      <c r="I98" s="193"/>
    </row>
    <row r="99" spans="1:9" x14ac:dyDescent="0.3">
      <c r="A99" s="193"/>
      <c r="B99" s="193"/>
      <c r="C99" s="193"/>
      <c r="D99" s="193"/>
      <c r="E99" s="193"/>
      <c r="F99" s="193"/>
      <c r="G99" s="193"/>
      <c r="H99" s="193"/>
      <c r="I99" s="193"/>
    </row>
    <row r="100" spans="1:9" x14ac:dyDescent="0.3">
      <c r="A100" s="193"/>
      <c r="B100" s="193"/>
      <c r="C100" s="193"/>
      <c r="D100" s="193"/>
      <c r="E100" s="193"/>
      <c r="F100" s="193"/>
      <c r="G100" s="193"/>
      <c r="H100" s="193"/>
      <c r="I100" s="193"/>
    </row>
    <row r="101" spans="1:9" x14ac:dyDescent="0.3">
      <c r="A101" s="193"/>
      <c r="B101" s="193"/>
      <c r="C101" s="193"/>
      <c r="D101" s="193"/>
      <c r="E101" s="193"/>
      <c r="F101" s="193"/>
      <c r="G101" s="193"/>
      <c r="H101" s="193"/>
      <c r="I101" s="193"/>
    </row>
    <row r="102" spans="1:9" x14ac:dyDescent="0.3">
      <c r="A102" s="193"/>
      <c r="B102" s="193"/>
      <c r="C102" s="193"/>
      <c r="D102" s="193"/>
      <c r="E102" s="193"/>
      <c r="F102" s="193"/>
      <c r="G102" s="193"/>
      <c r="H102" s="193"/>
      <c r="I102" s="193"/>
    </row>
    <row r="103" spans="1:9" x14ac:dyDescent="0.3">
      <c r="A103" s="193"/>
      <c r="B103" s="193"/>
      <c r="C103" s="193"/>
      <c r="D103" s="193"/>
      <c r="E103" s="193"/>
      <c r="F103" s="193"/>
      <c r="G103" s="193"/>
      <c r="H103" s="193"/>
      <c r="I103" s="193"/>
    </row>
    <row r="104" spans="1:9" x14ac:dyDescent="0.3">
      <c r="A104" s="193"/>
      <c r="B104" s="193"/>
      <c r="C104" s="193"/>
      <c r="D104" s="193"/>
      <c r="E104" s="193"/>
      <c r="F104" s="193"/>
      <c r="G104" s="193"/>
      <c r="H104" s="193"/>
      <c r="I104" s="193"/>
    </row>
    <row r="105" spans="1:9" x14ac:dyDescent="0.3">
      <c r="A105" s="193"/>
      <c r="B105" s="193"/>
      <c r="C105" s="193"/>
      <c r="D105" s="193"/>
      <c r="E105" s="193"/>
      <c r="F105" s="193"/>
      <c r="G105" s="193"/>
      <c r="H105" s="193"/>
      <c r="I105" s="193"/>
    </row>
    <row r="106" spans="1:9" x14ac:dyDescent="0.3">
      <c r="A106" s="193"/>
      <c r="B106" s="193"/>
      <c r="C106" s="193"/>
      <c r="D106" s="193"/>
      <c r="E106" s="193"/>
      <c r="F106" s="193"/>
      <c r="G106" s="193"/>
      <c r="H106" s="193"/>
      <c r="I106" s="193"/>
    </row>
    <row r="107" spans="1:9" x14ac:dyDescent="0.3">
      <c r="A107" s="193"/>
      <c r="B107" s="193"/>
      <c r="C107" s="193"/>
      <c r="D107" s="193"/>
      <c r="E107" s="193"/>
      <c r="F107" s="193"/>
      <c r="G107" s="193"/>
      <c r="H107" s="193"/>
      <c r="I107" s="193"/>
    </row>
    <row r="108" spans="1:9" x14ac:dyDescent="0.3">
      <c r="A108" s="193"/>
      <c r="B108" s="193"/>
      <c r="C108" s="193"/>
      <c r="D108" s="193"/>
      <c r="E108" s="193"/>
      <c r="F108" s="193"/>
      <c r="G108" s="193"/>
      <c r="H108" s="193"/>
      <c r="I108" s="193"/>
    </row>
    <row r="109" spans="1:9" x14ac:dyDescent="0.3">
      <c r="A109" s="193"/>
      <c r="B109" s="193"/>
      <c r="C109" s="193"/>
      <c r="D109" s="193"/>
      <c r="E109" s="193"/>
      <c r="F109" s="193"/>
      <c r="G109" s="193"/>
      <c r="H109" s="193"/>
      <c r="I109" s="193"/>
    </row>
    <row r="110" spans="1:9" x14ac:dyDescent="0.3">
      <c r="A110" s="193"/>
      <c r="B110" s="193"/>
      <c r="C110" s="193"/>
      <c r="D110" s="193"/>
      <c r="E110" s="193"/>
      <c r="F110" s="193"/>
      <c r="G110" s="193"/>
      <c r="H110" s="193"/>
      <c r="I110" s="193"/>
    </row>
    <row r="111" spans="1:9" x14ac:dyDescent="0.3">
      <c r="A111" s="193"/>
      <c r="B111" s="193"/>
      <c r="C111" s="193"/>
      <c r="D111" s="193"/>
      <c r="E111" s="193"/>
      <c r="F111" s="193"/>
      <c r="G111" s="193"/>
      <c r="H111" s="193"/>
      <c r="I111" s="193"/>
    </row>
    <row r="112" spans="1:9" x14ac:dyDescent="0.3">
      <c r="A112" s="193"/>
      <c r="B112" s="193"/>
      <c r="C112" s="193"/>
      <c r="D112" s="193"/>
      <c r="E112" s="193"/>
      <c r="F112" s="193"/>
      <c r="G112" s="193"/>
      <c r="H112" s="193"/>
      <c r="I112" s="193"/>
    </row>
    <row r="113" spans="1:9" x14ac:dyDescent="0.3">
      <c r="A113" s="193"/>
      <c r="B113" s="193"/>
      <c r="C113" s="193"/>
      <c r="D113" s="193"/>
      <c r="E113" s="193"/>
      <c r="F113" s="193"/>
      <c r="G113" s="193"/>
      <c r="H113" s="193"/>
      <c r="I113" s="193"/>
    </row>
    <row r="114" spans="1:9" x14ac:dyDescent="0.3">
      <c r="A114" s="193"/>
      <c r="B114" s="193"/>
      <c r="C114" s="193"/>
      <c r="D114" s="193"/>
      <c r="E114" s="193"/>
      <c r="F114" s="193"/>
      <c r="G114" s="193"/>
      <c r="H114" s="193"/>
      <c r="I114" s="193"/>
    </row>
    <row r="115" spans="1:9" x14ac:dyDescent="0.3">
      <c r="A115" s="193"/>
      <c r="B115" s="193"/>
      <c r="C115" s="193"/>
      <c r="D115" s="193"/>
      <c r="E115" s="193"/>
      <c r="F115" s="193"/>
      <c r="G115" s="193"/>
      <c r="H115" s="193"/>
      <c r="I115" s="193"/>
    </row>
    <row r="116" spans="1:9" x14ac:dyDescent="0.3">
      <c r="A116" s="193"/>
      <c r="B116" s="193"/>
      <c r="C116" s="193"/>
      <c r="D116" s="193"/>
      <c r="E116" s="193"/>
      <c r="F116" s="193"/>
      <c r="G116" s="193"/>
      <c r="H116" s="193"/>
      <c r="I116" s="193"/>
    </row>
    <row r="117" spans="1:9" x14ac:dyDescent="0.3">
      <c r="A117" s="193"/>
      <c r="B117" s="193"/>
      <c r="C117" s="193"/>
      <c r="D117" s="193"/>
      <c r="E117" s="193"/>
      <c r="F117" s="193"/>
      <c r="G117" s="193"/>
      <c r="H117" s="193"/>
      <c r="I117" s="193"/>
    </row>
    <row r="118" spans="1:9" x14ac:dyDescent="0.3">
      <c r="A118" s="193"/>
      <c r="B118" s="193"/>
      <c r="C118" s="193"/>
      <c r="D118" s="193"/>
      <c r="E118" s="193"/>
      <c r="F118" s="193"/>
      <c r="G118" s="193"/>
      <c r="H118" s="193"/>
      <c r="I118" s="193"/>
    </row>
    <row r="119" spans="1:9" x14ac:dyDescent="0.3">
      <c r="A119" s="193"/>
      <c r="B119" s="193"/>
      <c r="C119" s="193"/>
      <c r="D119" s="193"/>
      <c r="E119" s="193"/>
      <c r="F119" s="193"/>
      <c r="G119" s="193"/>
      <c r="H119" s="193"/>
      <c r="I119" s="193"/>
    </row>
    <row r="120" spans="1:9" x14ac:dyDescent="0.3">
      <c r="A120" s="193"/>
      <c r="B120" s="193"/>
      <c r="C120" s="193"/>
      <c r="D120" s="193"/>
      <c r="E120" s="193"/>
      <c r="F120" s="193"/>
      <c r="G120" s="193"/>
      <c r="H120" s="193"/>
      <c r="I120" s="193"/>
    </row>
    <row r="121" spans="1:9" x14ac:dyDescent="0.3">
      <c r="A121" s="193"/>
      <c r="B121" s="193"/>
      <c r="C121" s="193"/>
      <c r="D121" s="193"/>
      <c r="E121" s="193"/>
      <c r="F121" s="193"/>
      <c r="G121" s="193"/>
      <c r="H121" s="193"/>
      <c r="I121" s="193"/>
    </row>
    <row r="122" spans="1:9" x14ac:dyDescent="0.3">
      <c r="A122" s="193"/>
      <c r="B122" s="193"/>
      <c r="C122" s="193"/>
      <c r="D122" s="193"/>
      <c r="E122" s="193"/>
      <c r="F122" s="193"/>
      <c r="G122" s="193"/>
      <c r="H122" s="193"/>
      <c r="I122" s="193"/>
    </row>
    <row r="123" spans="1:9" x14ac:dyDescent="0.3">
      <c r="A123" s="193"/>
      <c r="B123" s="193"/>
      <c r="C123" s="193"/>
      <c r="D123" s="193"/>
      <c r="E123" s="193"/>
      <c r="F123" s="193"/>
      <c r="G123" s="193"/>
      <c r="H123" s="193"/>
      <c r="I123" s="193"/>
    </row>
    <row r="124" spans="1:9" x14ac:dyDescent="0.3">
      <c r="A124" s="193"/>
      <c r="B124" s="193"/>
      <c r="C124" s="193"/>
      <c r="D124" s="193"/>
      <c r="E124" s="193"/>
      <c r="F124" s="193"/>
      <c r="G124" s="193"/>
      <c r="H124" s="193"/>
      <c r="I124" s="193"/>
    </row>
    <row r="125" spans="1:9" x14ac:dyDescent="0.3">
      <c r="A125" s="193"/>
      <c r="B125" s="193"/>
      <c r="C125" s="193"/>
      <c r="D125" s="193"/>
      <c r="E125" s="193"/>
      <c r="F125" s="193"/>
      <c r="G125" s="193"/>
      <c r="H125" s="193"/>
      <c r="I125" s="193"/>
    </row>
    <row r="126" spans="1:9" x14ac:dyDescent="0.3">
      <c r="A126" s="193"/>
      <c r="B126" s="193"/>
      <c r="C126" s="193"/>
      <c r="D126" s="193"/>
      <c r="E126" s="193"/>
      <c r="F126" s="193"/>
      <c r="G126" s="193"/>
      <c r="H126" s="193"/>
      <c r="I126" s="193"/>
    </row>
    <row r="127" spans="1:9" x14ac:dyDescent="0.3">
      <c r="A127" s="193"/>
      <c r="B127" s="193"/>
      <c r="C127" s="193"/>
      <c r="D127" s="193"/>
      <c r="E127" s="193"/>
      <c r="F127" s="193"/>
      <c r="G127" s="193"/>
      <c r="H127" s="193"/>
      <c r="I127" s="193"/>
    </row>
    <row r="128" spans="1:9" x14ac:dyDescent="0.3">
      <c r="A128" s="193"/>
      <c r="B128" s="193"/>
      <c r="C128" s="193"/>
      <c r="D128" s="193"/>
      <c r="E128" s="193"/>
      <c r="F128" s="193"/>
      <c r="G128" s="193"/>
      <c r="H128" s="193"/>
      <c r="I128" s="193"/>
    </row>
    <row r="129" spans="1:9" x14ac:dyDescent="0.3">
      <c r="A129" s="193"/>
      <c r="B129" s="193"/>
      <c r="C129" s="193"/>
      <c r="D129" s="193"/>
      <c r="E129" s="193"/>
      <c r="F129" s="193"/>
      <c r="G129" s="193"/>
      <c r="H129" s="193"/>
      <c r="I129" s="193"/>
    </row>
    <row r="130" spans="1:9" x14ac:dyDescent="0.3">
      <c r="A130" s="193"/>
      <c r="B130" s="193"/>
      <c r="C130" s="193"/>
      <c r="D130" s="193"/>
      <c r="E130" s="193"/>
      <c r="F130" s="193"/>
      <c r="G130" s="193"/>
      <c r="H130" s="193"/>
      <c r="I130" s="193"/>
    </row>
    <row r="131" spans="1:9" x14ac:dyDescent="0.3">
      <c r="A131" s="193"/>
      <c r="B131" s="193"/>
      <c r="C131" s="193"/>
      <c r="D131" s="193"/>
      <c r="E131" s="193"/>
      <c r="F131" s="193"/>
      <c r="G131" s="193"/>
      <c r="H131" s="193"/>
      <c r="I131" s="193"/>
    </row>
    <row r="132" spans="1:9" x14ac:dyDescent="0.3">
      <c r="A132" s="193"/>
      <c r="B132" s="193"/>
      <c r="C132" s="193"/>
      <c r="D132" s="193"/>
      <c r="E132" s="193"/>
      <c r="F132" s="193"/>
      <c r="G132" s="193"/>
      <c r="H132" s="193"/>
      <c r="I132" s="193"/>
    </row>
    <row r="133" spans="1:9" x14ac:dyDescent="0.3">
      <c r="A133" s="193"/>
      <c r="B133" s="193"/>
      <c r="C133" s="193"/>
      <c r="D133" s="193"/>
      <c r="E133" s="193"/>
      <c r="F133" s="193"/>
      <c r="G133" s="193"/>
      <c r="H133" s="193"/>
      <c r="I133" s="193"/>
    </row>
    <row r="134" spans="1:9" x14ac:dyDescent="0.3">
      <c r="A134" s="193"/>
      <c r="B134" s="193"/>
      <c r="C134" s="193"/>
      <c r="D134" s="193"/>
      <c r="E134" s="193"/>
      <c r="F134" s="193"/>
      <c r="G134" s="193"/>
      <c r="H134" s="193"/>
      <c r="I134" s="193"/>
    </row>
    <row r="135" spans="1:9" x14ac:dyDescent="0.3">
      <c r="A135" s="193"/>
      <c r="B135" s="193"/>
      <c r="C135" s="193"/>
      <c r="D135" s="193"/>
      <c r="E135" s="193"/>
      <c r="F135" s="193"/>
      <c r="G135" s="193"/>
      <c r="H135" s="193"/>
      <c r="I135" s="193"/>
    </row>
    <row r="136" spans="1:9" x14ac:dyDescent="0.3">
      <c r="A136" s="193"/>
      <c r="B136" s="193"/>
      <c r="C136" s="193"/>
      <c r="D136" s="193"/>
      <c r="E136" s="193"/>
      <c r="F136" s="193"/>
      <c r="G136" s="193"/>
      <c r="H136" s="193"/>
      <c r="I136" s="193"/>
    </row>
    <row r="137" spans="1:9" x14ac:dyDescent="0.3">
      <c r="A137" s="193"/>
      <c r="B137" s="193"/>
      <c r="C137" s="193"/>
      <c r="D137" s="193"/>
      <c r="E137" s="193"/>
      <c r="F137" s="193"/>
      <c r="G137" s="193"/>
      <c r="H137" s="193"/>
      <c r="I137" s="193"/>
    </row>
    <row r="138" spans="1:9" x14ac:dyDescent="0.3">
      <c r="A138" s="193"/>
      <c r="B138" s="193"/>
      <c r="C138" s="193"/>
      <c r="D138" s="193"/>
      <c r="E138" s="193"/>
      <c r="F138" s="193"/>
      <c r="G138" s="193"/>
      <c r="H138" s="193"/>
      <c r="I138" s="193"/>
    </row>
    <row r="139" spans="1:9" x14ac:dyDescent="0.3">
      <c r="A139" s="193"/>
      <c r="B139" s="193"/>
      <c r="C139" s="193"/>
      <c r="D139" s="193"/>
      <c r="E139" s="193"/>
      <c r="F139" s="193"/>
      <c r="G139" s="193"/>
      <c r="H139" s="193"/>
      <c r="I139" s="193"/>
    </row>
    <row r="140" spans="1:9" x14ac:dyDescent="0.3">
      <c r="A140" s="193"/>
      <c r="B140" s="193"/>
      <c r="C140" s="193"/>
      <c r="D140" s="193"/>
      <c r="E140" s="193"/>
      <c r="F140" s="193"/>
      <c r="G140" s="193"/>
      <c r="H140" s="193"/>
      <c r="I140" s="193"/>
    </row>
    <row r="141" spans="1:9" x14ac:dyDescent="0.3">
      <c r="A141" s="193"/>
      <c r="B141" s="193"/>
      <c r="C141" s="193"/>
      <c r="D141" s="193"/>
      <c r="E141" s="193"/>
      <c r="F141" s="193"/>
      <c r="G141" s="193"/>
      <c r="H141" s="193"/>
      <c r="I141" s="193"/>
    </row>
    <row r="142" spans="1:9" x14ac:dyDescent="0.3">
      <c r="A142" s="193"/>
      <c r="B142" s="193"/>
      <c r="C142" s="193"/>
      <c r="D142" s="193"/>
      <c r="E142" s="193"/>
      <c r="F142" s="193"/>
      <c r="G142" s="193"/>
      <c r="H142" s="193"/>
      <c r="I142" s="193"/>
    </row>
    <row r="143" spans="1:9" x14ac:dyDescent="0.3">
      <c r="A143" s="193"/>
      <c r="B143" s="193"/>
      <c r="C143" s="193"/>
      <c r="D143" s="193"/>
      <c r="E143" s="193"/>
      <c r="F143" s="193"/>
      <c r="G143" s="193"/>
      <c r="H143" s="193"/>
      <c r="I143" s="193"/>
    </row>
    <row r="144" spans="1:9" x14ac:dyDescent="0.3">
      <c r="A144" s="193"/>
      <c r="B144" s="193"/>
      <c r="C144" s="193"/>
      <c r="D144" s="193"/>
      <c r="E144" s="193"/>
      <c r="F144" s="193"/>
      <c r="G144" s="193"/>
      <c r="H144" s="193"/>
      <c r="I144" s="193"/>
    </row>
    <row r="145" spans="1:9" x14ac:dyDescent="0.3">
      <c r="A145" s="193"/>
      <c r="B145" s="193"/>
      <c r="C145" s="193"/>
      <c r="D145" s="193"/>
      <c r="E145" s="193"/>
      <c r="F145" s="193"/>
      <c r="G145" s="193"/>
      <c r="H145" s="193"/>
      <c r="I145" s="193"/>
    </row>
    <row r="146" spans="1:9" x14ac:dyDescent="0.3">
      <c r="A146" s="193"/>
      <c r="B146" s="193"/>
      <c r="C146" s="193"/>
      <c r="D146" s="193"/>
      <c r="E146" s="193"/>
      <c r="F146" s="193"/>
      <c r="G146" s="193"/>
      <c r="H146" s="193"/>
      <c r="I146" s="193"/>
    </row>
    <row r="147" spans="1:9" x14ac:dyDescent="0.3">
      <c r="A147" s="193"/>
      <c r="B147" s="193"/>
      <c r="C147" s="193"/>
      <c r="D147" s="193"/>
      <c r="E147" s="193"/>
      <c r="F147" s="193"/>
      <c r="G147" s="193"/>
      <c r="H147" s="193"/>
      <c r="I147" s="193"/>
    </row>
    <row r="148" spans="1:9" x14ac:dyDescent="0.3">
      <c r="A148" s="193"/>
      <c r="B148" s="193"/>
      <c r="C148" s="193"/>
      <c r="D148" s="193"/>
      <c r="E148" s="193"/>
      <c r="F148" s="193"/>
      <c r="G148" s="193"/>
      <c r="H148" s="193"/>
      <c r="I148" s="193"/>
    </row>
    <row r="149" spans="1:9" x14ac:dyDescent="0.3">
      <c r="A149" s="193"/>
      <c r="B149" s="193"/>
      <c r="C149" s="193"/>
      <c r="D149" s="193"/>
      <c r="E149" s="193"/>
      <c r="F149" s="193"/>
      <c r="G149" s="193"/>
      <c r="H149" s="193"/>
      <c r="I149" s="193"/>
    </row>
    <row r="150" spans="1:9" x14ac:dyDescent="0.3">
      <c r="A150" s="193"/>
      <c r="B150" s="193"/>
      <c r="C150" s="193"/>
      <c r="D150" s="193"/>
      <c r="E150" s="193"/>
      <c r="F150" s="193"/>
      <c r="G150" s="193"/>
      <c r="H150" s="193"/>
      <c r="I150" s="193"/>
    </row>
    <row r="151" spans="1:9" x14ac:dyDescent="0.3">
      <c r="A151" s="193"/>
      <c r="B151" s="193"/>
      <c r="C151" s="193"/>
      <c r="D151" s="193"/>
      <c r="E151" s="193"/>
      <c r="F151" s="193"/>
      <c r="G151" s="193"/>
      <c r="H151" s="193"/>
      <c r="I151" s="193"/>
    </row>
    <row r="152" spans="1:9" x14ac:dyDescent="0.3">
      <c r="A152" s="193"/>
      <c r="B152" s="193"/>
      <c r="C152" s="193"/>
      <c r="D152" s="193"/>
      <c r="E152" s="193"/>
      <c r="F152" s="193"/>
      <c r="G152" s="193"/>
      <c r="H152" s="193"/>
      <c r="I152" s="193"/>
    </row>
    <row r="153" spans="1:9" x14ac:dyDescent="0.3">
      <c r="A153" s="193"/>
      <c r="B153" s="193"/>
      <c r="C153" s="193"/>
      <c r="D153" s="193"/>
      <c r="E153" s="193"/>
      <c r="F153" s="193"/>
      <c r="G153" s="193"/>
      <c r="H153" s="193"/>
      <c r="I153" s="193"/>
    </row>
    <row r="154" spans="1:9" x14ac:dyDescent="0.3">
      <c r="A154" s="193"/>
      <c r="B154" s="193"/>
      <c r="C154" s="193"/>
      <c r="D154" s="193"/>
      <c r="E154" s="193"/>
      <c r="F154" s="193"/>
      <c r="G154" s="193"/>
      <c r="H154" s="193"/>
      <c r="I154" s="193"/>
    </row>
    <row r="155" spans="1:9" x14ac:dyDescent="0.3">
      <c r="A155" s="193"/>
      <c r="B155" s="193"/>
      <c r="C155" s="193"/>
      <c r="D155" s="193"/>
      <c r="E155" s="193"/>
      <c r="F155" s="193"/>
      <c r="G155" s="193"/>
      <c r="H155" s="193"/>
      <c r="I155" s="193"/>
    </row>
    <row r="156" spans="1:9" x14ac:dyDescent="0.3">
      <c r="A156" s="193"/>
      <c r="B156" s="193"/>
      <c r="C156" s="193"/>
      <c r="D156" s="193"/>
      <c r="E156" s="193"/>
      <c r="F156" s="193"/>
      <c r="G156" s="193"/>
      <c r="H156" s="193"/>
      <c r="I156" s="193"/>
    </row>
    <row r="157" spans="1:9" x14ac:dyDescent="0.3">
      <c r="A157" s="193"/>
      <c r="B157" s="193"/>
      <c r="C157" s="193"/>
      <c r="D157" s="193"/>
      <c r="E157" s="193"/>
      <c r="F157" s="193"/>
      <c r="G157" s="193"/>
      <c r="H157" s="193"/>
      <c r="I157" s="193"/>
    </row>
    <row r="158" spans="1:9" x14ac:dyDescent="0.3">
      <c r="A158" s="193"/>
      <c r="B158" s="193"/>
      <c r="C158" s="193"/>
      <c r="D158" s="193"/>
      <c r="E158" s="193"/>
      <c r="F158" s="193"/>
      <c r="G158" s="193"/>
      <c r="H158" s="193"/>
      <c r="I158" s="193"/>
    </row>
    <row r="159" spans="1:9" x14ac:dyDescent="0.3">
      <c r="A159" s="193"/>
      <c r="B159" s="193"/>
      <c r="C159" s="193"/>
      <c r="D159" s="193"/>
      <c r="E159" s="193"/>
      <c r="F159" s="193"/>
      <c r="G159" s="193"/>
      <c r="H159" s="193"/>
      <c r="I159" s="193"/>
    </row>
    <row r="160" spans="1:9" x14ac:dyDescent="0.3">
      <c r="A160" s="193"/>
      <c r="B160" s="193"/>
      <c r="C160" s="193"/>
      <c r="D160" s="193"/>
      <c r="E160" s="193"/>
      <c r="F160" s="193"/>
      <c r="G160" s="193"/>
      <c r="H160" s="193"/>
      <c r="I160" s="193"/>
    </row>
    <row r="161" spans="1:9" x14ac:dyDescent="0.3">
      <c r="A161" s="193"/>
      <c r="B161" s="193"/>
      <c r="C161" s="193"/>
      <c r="D161" s="193"/>
      <c r="E161" s="193"/>
      <c r="F161" s="193"/>
      <c r="G161" s="193"/>
      <c r="H161" s="193"/>
      <c r="I161" s="193"/>
    </row>
    <row r="162" spans="1:9" x14ac:dyDescent="0.3">
      <c r="A162" s="193"/>
      <c r="B162" s="193"/>
      <c r="C162" s="193"/>
      <c r="D162" s="193"/>
      <c r="E162" s="193"/>
      <c r="F162" s="193"/>
      <c r="G162" s="193"/>
      <c r="H162" s="193"/>
      <c r="I162" s="193"/>
    </row>
    <row r="163" spans="1:9" x14ac:dyDescent="0.3">
      <c r="A163" s="193"/>
      <c r="B163" s="193"/>
      <c r="C163" s="193"/>
      <c r="D163" s="193"/>
      <c r="E163" s="193"/>
      <c r="F163" s="193"/>
      <c r="G163" s="193"/>
      <c r="H163" s="193"/>
      <c r="I163" s="193"/>
    </row>
    <row r="164" spans="1:9" x14ac:dyDescent="0.3">
      <c r="A164" s="193"/>
      <c r="B164" s="193"/>
      <c r="C164" s="193"/>
      <c r="D164" s="193"/>
      <c r="E164" s="193"/>
      <c r="F164" s="193"/>
      <c r="G164" s="193"/>
      <c r="H164" s="193"/>
      <c r="I164" s="193"/>
    </row>
    <row r="165" spans="1:9" x14ac:dyDescent="0.3">
      <c r="A165" s="193"/>
      <c r="B165" s="193"/>
      <c r="C165" s="193"/>
      <c r="D165" s="193"/>
      <c r="E165" s="193"/>
      <c r="F165" s="193"/>
      <c r="G165" s="193"/>
      <c r="H165" s="193"/>
      <c r="I165" s="193"/>
    </row>
    <row r="166" spans="1:9" x14ac:dyDescent="0.3">
      <c r="A166" s="193"/>
      <c r="B166" s="193"/>
      <c r="C166" s="193"/>
      <c r="D166" s="193"/>
      <c r="E166" s="193"/>
      <c r="F166" s="193"/>
      <c r="G166" s="193"/>
      <c r="H166" s="193"/>
      <c r="I166" s="193"/>
    </row>
    <row r="167" spans="1:9" x14ac:dyDescent="0.3">
      <c r="A167" s="193"/>
      <c r="B167" s="193"/>
      <c r="C167" s="193"/>
      <c r="D167" s="193"/>
      <c r="E167" s="193"/>
      <c r="F167" s="193"/>
      <c r="G167" s="193"/>
      <c r="H167" s="193"/>
      <c r="I167" s="193"/>
    </row>
    <row r="168" spans="1:9" x14ac:dyDescent="0.3">
      <c r="A168" s="193"/>
      <c r="B168" s="193"/>
      <c r="C168" s="193"/>
      <c r="D168" s="193"/>
      <c r="E168" s="193"/>
      <c r="F168" s="193"/>
      <c r="G168" s="193"/>
      <c r="H168" s="193"/>
      <c r="I168" s="193"/>
    </row>
    <row r="169" spans="1:9" x14ac:dyDescent="0.3">
      <c r="A169" s="193"/>
      <c r="B169" s="193"/>
      <c r="C169" s="193"/>
      <c r="D169" s="193"/>
      <c r="E169" s="193"/>
      <c r="F169" s="193"/>
      <c r="G169" s="193"/>
      <c r="H169" s="193"/>
      <c r="I169" s="193"/>
    </row>
    <row r="170" spans="1:9" x14ac:dyDescent="0.3">
      <c r="A170" s="193"/>
      <c r="B170" s="193"/>
      <c r="C170" s="193"/>
      <c r="D170" s="193"/>
      <c r="E170" s="193"/>
      <c r="F170" s="193"/>
      <c r="G170" s="193"/>
      <c r="H170" s="193"/>
      <c r="I170" s="193"/>
    </row>
    <row r="171" spans="1:9" x14ac:dyDescent="0.3">
      <c r="A171" s="193"/>
      <c r="B171" s="193"/>
      <c r="C171" s="193"/>
      <c r="D171" s="193"/>
      <c r="E171" s="193"/>
      <c r="F171" s="193"/>
      <c r="G171" s="193"/>
      <c r="H171" s="193"/>
      <c r="I171" s="193"/>
    </row>
    <row r="172" spans="1:9" x14ac:dyDescent="0.3">
      <c r="A172" s="193"/>
      <c r="B172" s="193"/>
      <c r="C172" s="193"/>
      <c r="D172" s="193"/>
      <c r="E172" s="193"/>
      <c r="F172" s="193"/>
      <c r="G172" s="193"/>
      <c r="H172" s="193"/>
      <c r="I172" s="193"/>
    </row>
    <row r="173" spans="1:9" x14ac:dyDescent="0.3">
      <c r="A173" s="193"/>
      <c r="B173" s="193"/>
      <c r="C173" s="193"/>
      <c r="D173" s="193"/>
      <c r="E173" s="193"/>
      <c r="F173" s="193"/>
      <c r="G173" s="193"/>
      <c r="H173" s="193"/>
      <c r="I173" s="193"/>
    </row>
    <row r="174" spans="1:9" x14ac:dyDescent="0.3">
      <c r="A174" s="193"/>
      <c r="B174" s="193"/>
      <c r="C174" s="193"/>
      <c r="D174" s="193"/>
      <c r="E174" s="193"/>
      <c r="F174" s="193"/>
      <c r="G174" s="193"/>
      <c r="H174" s="193"/>
      <c r="I174" s="193"/>
    </row>
    <row r="175" spans="1:9" x14ac:dyDescent="0.3">
      <c r="A175" s="193"/>
      <c r="B175" s="193"/>
      <c r="C175" s="193"/>
      <c r="D175" s="193"/>
      <c r="E175" s="193"/>
      <c r="F175" s="193"/>
      <c r="G175" s="193"/>
      <c r="H175" s="193"/>
      <c r="I175" s="193"/>
    </row>
    <row r="176" spans="1:9" x14ac:dyDescent="0.3">
      <c r="A176" s="193"/>
      <c r="B176" s="193"/>
      <c r="C176" s="193"/>
      <c r="D176" s="193"/>
      <c r="E176" s="193"/>
      <c r="F176" s="193"/>
      <c r="G176" s="193"/>
      <c r="H176" s="193"/>
      <c r="I176" s="193"/>
    </row>
    <row r="177" spans="1:9" x14ac:dyDescent="0.3">
      <c r="A177" s="193"/>
      <c r="B177" s="193"/>
      <c r="C177" s="193"/>
      <c r="D177" s="193"/>
      <c r="E177" s="193"/>
      <c r="F177" s="193"/>
      <c r="G177" s="193"/>
      <c r="H177" s="193"/>
      <c r="I177" s="193"/>
    </row>
    <row r="178" spans="1:9" x14ac:dyDescent="0.3">
      <c r="A178" s="193"/>
      <c r="B178" s="193"/>
      <c r="C178" s="193"/>
      <c r="D178" s="193"/>
      <c r="E178" s="193"/>
      <c r="F178" s="193"/>
      <c r="G178" s="193"/>
      <c r="H178" s="193"/>
      <c r="I178" s="193"/>
    </row>
    <row r="179" spans="1:9" x14ac:dyDescent="0.3">
      <c r="A179" s="193"/>
      <c r="B179" s="193"/>
      <c r="C179" s="193"/>
      <c r="D179" s="193"/>
      <c r="E179" s="193"/>
      <c r="F179" s="193"/>
      <c r="G179" s="193"/>
      <c r="H179" s="193"/>
      <c r="I179" s="193"/>
    </row>
    <row r="180" spans="1:9" x14ac:dyDescent="0.3">
      <c r="A180" s="193"/>
      <c r="B180" s="193"/>
      <c r="C180" s="193"/>
      <c r="D180" s="193"/>
      <c r="E180" s="193"/>
      <c r="F180" s="193"/>
      <c r="G180" s="193"/>
      <c r="H180" s="193"/>
      <c r="I180" s="193"/>
    </row>
    <row r="181" spans="1:9" x14ac:dyDescent="0.3">
      <c r="A181" s="193"/>
      <c r="B181" s="193"/>
      <c r="C181" s="193"/>
      <c r="D181" s="193"/>
      <c r="E181" s="193"/>
      <c r="F181" s="193"/>
      <c r="G181" s="193"/>
      <c r="H181" s="193"/>
      <c r="I181" s="193"/>
    </row>
    <row r="182" spans="1:9" x14ac:dyDescent="0.3">
      <c r="A182" s="193"/>
      <c r="B182" s="193"/>
      <c r="C182" s="193"/>
      <c r="D182" s="193"/>
      <c r="E182" s="193"/>
      <c r="F182" s="193"/>
      <c r="G182" s="193"/>
      <c r="H182" s="193"/>
      <c r="I182" s="193"/>
    </row>
    <row r="183" spans="1:9" x14ac:dyDescent="0.3">
      <c r="A183" s="193"/>
      <c r="B183" s="193"/>
      <c r="C183" s="193"/>
      <c r="D183" s="193"/>
      <c r="E183" s="193"/>
      <c r="F183" s="193"/>
      <c r="G183" s="193"/>
      <c r="H183" s="193"/>
      <c r="I183" s="193"/>
    </row>
    <row r="184" spans="1:9" x14ac:dyDescent="0.3">
      <c r="A184" s="193"/>
      <c r="B184" s="193"/>
      <c r="C184" s="193"/>
      <c r="D184" s="193"/>
      <c r="E184" s="193"/>
      <c r="F184" s="193"/>
      <c r="G184" s="193"/>
      <c r="H184" s="193"/>
      <c r="I184" s="193"/>
    </row>
    <row r="185" spans="1:9" x14ac:dyDescent="0.3">
      <c r="A185" s="193"/>
      <c r="B185" s="193"/>
      <c r="C185" s="193"/>
      <c r="D185" s="193"/>
      <c r="E185" s="193"/>
      <c r="F185" s="193"/>
      <c r="G185" s="193"/>
      <c r="H185" s="193"/>
      <c r="I185" s="193"/>
    </row>
    <row r="186" spans="1:9" x14ac:dyDescent="0.3">
      <c r="A186" s="193"/>
      <c r="B186" s="193"/>
      <c r="C186" s="193"/>
      <c r="D186" s="193"/>
      <c r="E186" s="193"/>
      <c r="F186" s="193"/>
      <c r="G186" s="193"/>
      <c r="H186" s="193"/>
      <c r="I186" s="193"/>
    </row>
    <row r="187" spans="1:9" x14ac:dyDescent="0.3">
      <c r="A187" s="193"/>
      <c r="B187" s="193"/>
      <c r="C187" s="193"/>
      <c r="D187" s="193"/>
      <c r="E187" s="193"/>
      <c r="F187" s="193"/>
      <c r="G187" s="193"/>
      <c r="H187" s="193"/>
      <c r="I187" s="193"/>
    </row>
    <row r="188" spans="1:9" x14ac:dyDescent="0.3">
      <c r="A188" s="193"/>
      <c r="B188" s="193"/>
      <c r="C188" s="193"/>
      <c r="D188" s="193"/>
      <c r="E188" s="193"/>
      <c r="F188" s="193"/>
      <c r="G188" s="193"/>
      <c r="H188" s="193"/>
      <c r="I188" s="193"/>
    </row>
    <row r="189" spans="1:9" x14ac:dyDescent="0.3">
      <c r="A189" s="193"/>
      <c r="B189" s="193"/>
      <c r="C189" s="193"/>
      <c r="D189" s="193"/>
      <c r="E189" s="193"/>
      <c r="F189" s="193"/>
      <c r="G189" s="193"/>
      <c r="H189" s="193"/>
      <c r="I189" s="193"/>
    </row>
    <row r="190" spans="1:9" x14ac:dyDescent="0.3">
      <c r="A190" s="193"/>
      <c r="B190" s="193"/>
      <c r="C190" s="193"/>
      <c r="D190" s="193"/>
      <c r="E190" s="193"/>
      <c r="F190" s="193"/>
      <c r="G190" s="193"/>
      <c r="H190" s="193"/>
      <c r="I190" s="193"/>
    </row>
    <row r="191" spans="1:9" x14ac:dyDescent="0.3">
      <c r="A191" s="193"/>
      <c r="B191" s="193"/>
      <c r="C191" s="193"/>
      <c r="D191" s="193"/>
      <c r="E191" s="193"/>
      <c r="F191" s="193"/>
      <c r="G191" s="193"/>
      <c r="H191" s="193"/>
      <c r="I191" s="193"/>
    </row>
    <row r="192" spans="1:9" x14ac:dyDescent="0.3">
      <c r="A192" s="193"/>
      <c r="B192" s="193"/>
      <c r="C192" s="193"/>
      <c r="D192" s="193"/>
      <c r="E192" s="193"/>
      <c r="F192" s="193"/>
      <c r="G192" s="193"/>
      <c r="H192" s="193"/>
      <c r="I192" s="193"/>
    </row>
    <row r="193" spans="1:9" x14ac:dyDescent="0.3">
      <c r="A193" s="193"/>
      <c r="B193" s="193"/>
      <c r="C193" s="193"/>
      <c r="D193" s="193"/>
      <c r="E193" s="193"/>
      <c r="F193" s="193"/>
      <c r="G193" s="193"/>
      <c r="H193" s="193"/>
      <c r="I193" s="193"/>
    </row>
    <row r="194" spans="1:9" x14ac:dyDescent="0.3">
      <c r="A194" s="193"/>
      <c r="B194" s="193"/>
      <c r="C194" s="193"/>
      <c r="D194" s="193"/>
      <c r="E194" s="193"/>
      <c r="F194" s="193"/>
      <c r="G194" s="193"/>
      <c r="H194" s="193"/>
      <c r="I194" s="193"/>
    </row>
    <row r="195" spans="1:9" x14ac:dyDescent="0.3">
      <c r="A195" s="193"/>
      <c r="B195" s="193"/>
      <c r="C195" s="193"/>
      <c r="D195" s="193"/>
      <c r="E195" s="193"/>
      <c r="F195" s="193"/>
      <c r="G195" s="193"/>
      <c r="H195" s="193"/>
      <c r="I195" s="193"/>
    </row>
    <row r="196" spans="1:9" x14ac:dyDescent="0.3">
      <c r="A196" s="193"/>
      <c r="B196" s="193"/>
      <c r="C196" s="193"/>
      <c r="D196" s="193"/>
      <c r="E196" s="193"/>
      <c r="F196" s="193"/>
      <c r="G196" s="193"/>
      <c r="H196" s="193"/>
      <c r="I196" s="193"/>
    </row>
    <row r="197" spans="1:9" x14ac:dyDescent="0.3">
      <c r="A197" s="193"/>
      <c r="B197" s="193"/>
      <c r="C197" s="193"/>
      <c r="D197" s="193"/>
      <c r="E197" s="193"/>
      <c r="F197" s="193"/>
      <c r="G197" s="193"/>
      <c r="H197" s="193"/>
      <c r="I197" s="193"/>
    </row>
    <row r="198" spans="1:9" x14ac:dyDescent="0.3">
      <c r="A198" s="193"/>
      <c r="B198" s="193"/>
      <c r="C198" s="193"/>
      <c r="D198" s="193"/>
      <c r="E198" s="193"/>
      <c r="F198" s="193"/>
      <c r="G198" s="193"/>
      <c r="H198" s="193"/>
      <c r="I198" s="193"/>
    </row>
    <row r="199" spans="1:9" x14ac:dyDescent="0.3">
      <c r="A199" s="193"/>
      <c r="B199" s="193"/>
      <c r="C199" s="193"/>
      <c r="D199" s="193"/>
      <c r="E199" s="193"/>
      <c r="F199" s="193"/>
      <c r="G199" s="193"/>
      <c r="H199" s="193"/>
      <c r="I199" s="193"/>
    </row>
    <row r="200" spans="1:9" x14ac:dyDescent="0.3">
      <c r="A200" s="193"/>
      <c r="B200" s="193"/>
      <c r="C200" s="193"/>
      <c r="D200" s="193"/>
      <c r="E200" s="193"/>
      <c r="F200" s="193"/>
      <c r="G200" s="193"/>
      <c r="H200" s="193"/>
      <c r="I200" s="193"/>
    </row>
    <row r="201" spans="1:9" x14ac:dyDescent="0.3">
      <c r="A201" s="193"/>
      <c r="B201" s="193"/>
      <c r="C201" s="193"/>
      <c r="D201" s="193"/>
      <c r="E201" s="193"/>
      <c r="F201" s="193"/>
      <c r="G201" s="193"/>
      <c r="H201" s="193"/>
      <c r="I201" s="193"/>
    </row>
    <row r="202" spans="1:9" x14ac:dyDescent="0.3">
      <c r="A202" s="193"/>
      <c r="B202" s="193"/>
      <c r="C202" s="193"/>
      <c r="D202" s="193"/>
      <c r="E202" s="193"/>
      <c r="F202" s="193"/>
      <c r="G202" s="193"/>
      <c r="H202" s="193"/>
      <c r="I202" s="193"/>
    </row>
    <row r="203" spans="1:9" x14ac:dyDescent="0.3">
      <c r="A203" s="193"/>
      <c r="B203" s="193"/>
      <c r="C203" s="193"/>
      <c r="D203" s="193"/>
      <c r="E203" s="193"/>
      <c r="F203" s="193"/>
      <c r="G203" s="193"/>
      <c r="H203" s="193"/>
      <c r="I203" s="193"/>
    </row>
    <row r="204" spans="1:9" x14ac:dyDescent="0.3">
      <c r="A204" s="193"/>
      <c r="B204" s="193"/>
      <c r="C204" s="193"/>
      <c r="D204" s="193"/>
      <c r="E204" s="193"/>
      <c r="F204" s="193"/>
      <c r="G204" s="193"/>
      <c r="H204" s="193"/>
      <c r="I204" s="193"/>
    </row>
    <row r="205" spans="1:9" x14ac:dyDescent="0.3">
      <c r="A205" s="193"/>
      <c r="B205" s="193"/>
      <c r="C205" s="193"/>
      <c r="D205" s="193"/>
      <c r="E205" s="193"/>
      <c r="F205" s="193"/>
      <c r="G205" s="193"/>
      <c r="H205" s="193"/>
      <c r="I205" s="193"/>
    </row>
    <row r="206" spans="1:9" x14ac:dyDescent="0.3">
      <c r="A206" s="193"/>
      <c r="B206" s="193"/>
      <c r="C206" s="193"/>
      <c r="D206" s="193"/>
      <c r="E206" s="193"/>
      <c r="F206" s="193"/>
      <c r="G206" s="193"/>
      <c r="H206" s="193"/>
      <c r="I206" s="193"/>
    </row>
    <row r="207" spans="1:9" x14ac:dyDescent="0.3">
      <c r="A207" s="193"/>
      <c r="B207" s="193"/>
      <c r="C207" s="193"/>
      <c r="D207" s="193"/>
      <c r="E207" s="193"/>
      <c r="F207" s="193"/>
      <c r="G207" s="193"/>
      <c r="H207" s="193"/>
      <c r="I207" s="193"/>
    </row>
    <row r="208" spans="1:9" x14ac:dyDescent="0.3">
      <c r="A208" s="193"/>
      <c r="B208" s="193"/>
      <c r="C208" s="193"/>
      <c r="D208" s="193"/>
      <c r="E208" s="193"/>
      <c r="F208" s="193"/>
      <c r="G208" s="193"/>
      <c r="H208" s="193"/>
      <c r="I208" s="193"/>
    </row>
    <row r="209" spans="1:9" x14ac:dyDescent="0.3">
      <c r="A209" s="193"/>
      <c r="B209" s="193"/>
      <c r="C209" s="193"/>
      <c r="D209" s="193"/>
      <c r="E209" s="193"/>
      <c r="F209" s="193"/>
      <c r="G209" s="193"/>
      <c r="H209" s="193"/>
      <c r="I209" s="193"/>
    </row>
    <row r="210" spans="1:9" x14ac:dyDescent="0.3">
      <c r="A210" s="193"/>
      <c r="B210" s="193"/>
      <c r="C210" s="193"/>
      <c r="D210" s="193"/>
      <c r="E210" s="193"/>
      <c r="F210" s="193"/>
      <c r="G210" s="193"/>
      <c r="H210" s="193"/>
      <c r="I210" s="193"/>
    </row>
    <row r="211" spans="1:9" x14ac:dyDescent="0.3">
      <c r="A211" s="193"/>
      <c r="B211" s="193"/>
      <c r="C211" s="193"/>
      <c r="D211" s="193"/>
      <c r="E211" s="193"/>
      <c r="F211" s="193"/>
      <c r="G211" s="193"/>
      <c r="H211" s="193"/>
      <c r="I211" s="193"/>
    </row>
    <row r="212" spans="1:9" x14ac:dyDescent="0.3">
      <c r="A212" s="193"/>
      <c r="B212" s="193"/>
      <c r="C212" s="193"/>
      <c r="D212" s="193"/>
      <c r="E212" s="193"/>
      <c r="F212" s="193"/>
      <c r="G212" s="193"/>
      <c r="H212" s="193"/>
      <c r="I212" s="193"/>
    </row>
    <row r="213" spans="1:9" x14ac:dyDescent="0.3">
      <c r="A213" s="193"/>
      <c r="B213" s="193"/>
      <c r="C213" s="193"/>
      <c r="D213" s="193"/>
      <c r="E213" s="193"/>
      <c r="F213" s="193"/>
      <c r="G213" s="193"/>
      <c r="H213" s="193"/>
      <c r="I213" s="193"/>
    </row>
    <row r="214" spans="1:9" x14ac:dyDescent="0.3">
      <c r="A214" s="193"/>
      <c r="B214" s="193"/>
      <c r="C214" s="193"/>
      <c r="D214" s="193"/>
      <c r="E214" s="193"/>
      <c r="F214" s="193"/>
      <c r="G214" s="193"/>
      <c r="H214" s="193"/>
      <c r="I214" s="193"/>
    </row>
    <row r="215" spans="1:9" x14ac:dyDescent="0.3">
      <c r="A215" s="193"/>
      <c r="B215" s="193"/>
      <c r="C215" s="193"/>
      <c r="D215" s="193"/>
      <c r="E215" s="193"/>
      <c r="F215" s="193"/>
      <c r="G215" s="193"/>
      <c r="H215" s="193"/>
      <c r="I215" s="193"/>
    </row>
    <row r="216" spans="1:9" x14ac:dyDescent="0.3">
      <c r="A216" s="193"/>
      <c r="B216" s="193"/>
      <c r="C216" s="193"/>
      <c r="D216" s="193"/>
      <c r="E216" s="193"/>
      <c r="F216" s="193"/>
      <c r="G216" s="193"/>
      <c r="H216" s="193"/>
      <c r="I216" s="193"/>
    </row>
    <row r="217" spans="1:9" x14ac:dyDescent="0.3">
      <c r="A217" s="193"/>
      <c r="B217" s="193"/>
      <c r="C217" s="193"/>
      <c r="D217" s="193"/>
      <c r="E217" s="193"/>
      <c r="F217" s="193"/>
      <c r="G217" s="193"/>
      <c r="H217" s="193"/>
      <c r="I217" s="193"/>
    </row>
    <row r="218" spans="1:9" x14ac:dyDescent="0.3">
      <c r="A218" s="193"/>
      <c r="B218" s="193"/>
      <c r="C218" s="193"/>
      <c r="D218" s="193"/>
      <c r="E218" s="193"/>
      <c r="F218" s="193"/>
      <c r="G218" s="193"/>
      <c r="H218" s="193"/>
      <c r="I218" s="193"/>
    </row>
    <row r="219" spans="1:9" x14ac:dyDescent="0.3">
      <c r="A219" s="193"/>
      <c r="B219" s="193"/>
      <c r="C219" s="193"/>
      <c r="D219" s="193"/>
      <c r="E219" s="193"/>
      <c r="F219" s="193"/>
      <c r="G219" s="193"/>
      <c r="H219" s="193"/>
      <c r="I219" s="193"/>
    </row>
    <row r="220" spans="1:9" x14ac:dyDescent="0.3">
      <c r="A220" s="193"/>
      <c r="B220" s="193"/>
      <c r="C220" s="193"/>
      <c r="D220" s="193"/>
      <c r="E220" s="193"/>
      <c r="F220" s="193"/>
      <c r="G220" s="193"/>
      <c r="H220" s="193"/>
      <c r="I220" s="193"/>
    </row>
    <row r="221" spans="1:9" x14ac:dyDescent="0.3">
      <c r="A221" s="193"/>
      <c r="B221" s="193"/>
      <c r="C221" s="193"/>
      <c r="D221" s="193"/>
      <c r="E221" s="193"/>
      <c r="F221" s="193"/>
      <c r="G221" s="193"/>
      <c r="H221" s="193"/>
      <c r="I221" s="193"/>
    </row>
    <row r="222" spans="1:9" x14ac:dyDescent="0.3">
      <c r="A222" s="193"/>
      <c r="B222" s="193"/>
      <c r="C222" s="193"/>
      <c r="D222" s="193"/>
      <c r="E222" s="193"/>
      <c r="F222" s="193"/>
      <c r="G222" s="193"/>
      <c r="H222" s="193"/>
      <c r="I222" s="193"/>
    </row>
    <row r="223" spans="1:9" x14ac:dyDescent="0.3">
      <c r="A223" s="193"/>
      <c r="B223" s="193"/>
      <c r="C223" s="193"/>
      <c r="D223" s="193"/>
      <c r="E223" s="193"/>
      <c r="F223" s="193"/>
      <c r="G223" s="193"/>
      <c r="H223" s="193"/>
      <c r="I223" s="193"/>
    </row>
    <row r="224" spans="1:9" x14ac:dyDescent="0.3">
      <c r="A224" s="193"/>
      <c r="B224" s="193"/>
      <c r="C224" s="193"/>
      <c r="D224" s="193"/>
      <c r="E224" s="193"/>
      <c r="F224" s="193"/>
      <c r="G224" s="193"/>
      <c r="H224" s="193"/>
      <c r="I224" s="193"/>
    </row>
    <row r="225" spans="1:9" x14ac:dyDescent="0.3">
      <c r="A225" s="193"/>
      <c r="B225" s="193"/>
      <c r="C225" s="193"/>
      <c r="D225" s="193"/>
      <c r="E225" s="193"/>
      <c r="F225" s="193"/>
      <c r="G225" s="193"/>
      <c r="H225" s="193"/>
      <c r="I225" s="193"/>
    </row>
    <row r="226" spans="1:9" x14ac:dyDescent="0.3">
      <c r="A226" s="193"/>
      <c r="B226" s="193"/>
      <c r="C226" s="193"/>
      <c r="D226" s="193"/>
      <c r="E226" s="193"/>
      <c r="F226" s="193"/>
      <c r="G226" s="193"/>
      <c r="H226" s="193"/>
      <c r="I226" s="193"/>
    </row>
    <row r="227" spans="1:9" x14ac:dyDescent="0.3">
      <c r="A227" s="193"/>
      <c r="B227" s="193"/>
      <c r="C227" s="193"/>
      <c r="D227" s="193"/>
      <c r="E227" s="193"/>
      <c r="F227" s="193"/>
      <c r="G227" s="193"/>
      <c r="H227" s="193"/>
      <c r="I227" s="193"/>
    </row>
    <row r="228" spans="1:9" x14ac:dyDescent="0.3">
      <c r="A228" s="193"/>
      <c r="B228" s="193"/>
      <c r="C228" s="193"/>
      <c r="D228" s="193"/>
      <c r="E228" s="193"/>
      <c r="F228" s="193"/>
      <c r="G228" s="193"/>
      <c r="H228" s="193"/>
      <c r="I228" s="193"/>
    </row>
    <row r="229" spans="1:9" x14ac:dyDescent="0.3">
      <c r="A229" s="193"/>
      <c r="B229" s="193"/>
      <c r="C229" s="193"/>
      <c r="D229" s="193"/>
      <c r="E229" s="193"/>
      <c r="F229" s="193"/>
      <c r="G229" s="193"/>
      <c r="H229" s="193"/>
      <c r="I229" s="193"/>
    </row>
    <row r="230" spans="1:9" x14ac:dyDescent="0.3">
      <c r="A230" s="193"/>
      <c r="B230" s="193"/>
      <c r="C230" s="193"/>
      <c r="D230" s="193"/>
      <c r="E230" s="193"/>
      <c r="F230" s="193"/>
      <c r="G230" s="193"/>
      <c r="H230" s="193"/>
      <c r="I230" s="193"/>
    </row>
    <row r="231" spans="1:9" x14ac:dyDescent="0.3">
      <c r="A231" s="193"/>
      <c r="B231" s="193"/>
      <c r="C231" s="193"/>
      <c r="D231" s="193"/>
      <c r="E231" s="193"/>
      <c r="F231" s="193"/>
      <c r="G231" s="193"/>
      <c r="H231" s="193"/>
      <c r="I231" s="193"/>
    </row>
    <row r="232" spans="1:9" x14ac:dyDescent="0.3">
      <c r="A232" s="193"/>
      <c r="B232" s="193"/>
      <c r="C232" s="193"/>
      <c r="D232" s="193"/>
      <c r="E232" s="193"/>
      <c r="F232" s="193"/>
      <c r="G232" s="193"/>
      <c r="H232" s="193"/>
      <c r="I232" s="193"/>
    </row>
    <row r="233" spans="1:9" x14ac:dyDescent="0.3">
      <c r="A233" s="193"/>
      <c r="B233" s="193"/>
      <c r="C233" s="193"/>
      <c r="D233" s="193"/>
      <c r="E233" s="193"/>
      <c r="F233" s="193"/>
      <c r="G233" s="193"/>
      <c r="H233" s="193"/>
      <c r="I233" s="193"/>
    </row>
    <row r="234" spans="1:9" x14ac:dyDescent="0.3">
      <c r="A234" s="193"/>
      <c r="B234" s="193"/>
      <c r="C234" s="193"/>
      <c r="D234" s="193"/>
      <c r="E234" s="193"/>
      <c r="F234" s="193"/>
      <c r="G234" s="193"/>
      <c r="H234" s="193"/>
      <c r="I234" s="193"/>
    </row>
    <row r="235" spans="1:9" x14ac:dyDescent="0.3">
      <c r="A235" s="193"/>
      <c r="B235" s="193"/>
      <c r="C235" s="193"/>
      <c r="D235" s="193"/>
      <c r="E235" s="193"/>
      <c r="F235" s="193"/>
      <c r="G235" s="193"/>
      <c r="H235" s="193"/>
      <c r="I235" s="193"/>
    </row>
    <row r="236" spans="1:9" x14ac:dyDescent="0.3">
      <c r="A236" s="193"/>
      <c r="B236" s="193"/>
      <c r="C236" s="193"/>
      <c r="D236" s="193"/>
      <c r="E236" s="193"/>
      <c r="F236" s="193"/>
      <c r="G236" s="193"/>
      <c r="H236" s="193"/>
      <c r="I236" s="193"/>
    </row>
    <row r="237" spans="1:9" x14ac:dyDescent="0.3">
      <c r="A237" s="193"/>
      <c r="B237" s="193"/>
      <c r="C237" s="193"/>
      <c r="D237" s="193"/>
      <c r="E237" s="193"/>
      <c r="F237" s="193"/>
      <c r="G237" s="193"/>
      <c r="H237" s="193"/>
      <c r="I237" s="193"/>
    </row>
    <row r="238" spans="1:9" x14ac:dyDescent="0.3">
      <c r="A238" s="193"/>
      <c r="B238" s="193"/>
      <c r="C238" s="193"/>
      <c r="D238" s="193"/>
      <c r="E238" s="193"/>
      <c r="F238" s="193"/>
      <c r="G238" s="193"/>
      <c r="H238" s="193"/>
      <c r="I238" s="193"/>
    </row>
    <row r="239" spans="1:9" x14ac:dyDescent="0.3">
      <c r="A239" s="193"/>
      <c r="B239" s="193"/>
      <c r="C239" s="193"/>
      <c r="D239" s="193"/>
      <c r="E239" s="193"/>
      <c r="F239" s="193"/>
      <c r="G239" s="193"/>
      <c r="H239" s="193"/>
      <c r="I239" s="193"/>
    </row>
    <row r="240" spans="1:9" x14ac:dyDescent="0.3">
      <c r="A240" s="193"/>
      <c r="B240" s="193"/>
      <c r="C240" s="193"/>
      <c r="D240" s="193"/>
      <c r="E240" s="193"/>
      <c r="F240" s="193"/>
      <c r="G240" s="193"/>
      <c r="H240" s="193"/>
      <c r="I240" s="193"/>
    </row>
    <row r="241" spans="1:9" x14ac:dyDescent="0.3">
      <c r="A241" s="193"/>
      <c r="B241" s="193"/>
      <c r="C241" s="193"/>
      <c r="D241" s="193"/>
      <c r="E241" s="193"/>
      <c r="F241" s="193"/>
      <c r="G241" s="193"/>
      <c r="H241" s="193"/>
      <c r="I241" s="193"/>
    </row>
    <row r="242" spans="1:9" x14ac:dyDescent="0.3">
      <c r="A242" s="193"/>
      <c r="B242" s="193"/>
      <c r="C242" s="193"/>
      <c r="D242" s="193"/>
      <c r="E242" s="193"/>
      <c r="F242" s="193"/>
      <c r="G242" s="193"/>
      <c r="H242" s="193"/>
      <c r="I242" s="193"/>
    </row>
    <row r="243" spans="1:9" x14ac:dyDescent="0.3">
      <c r="A243" s="193"/>
      <c r="B243" s="193"/>
      <c r="C243" s="193"/>
      <c r="D243" s="193"/>
      <c r="E243" s="193"/>
      <c r="F243" s="193"/>
      <c r="G243" s="193"/>
      <c r="H243" s="193"/>
      <c r="I243" s="193"/>
    </row>
    <row r="244" spans="1:9" x14ac:dyDescent="0.3">
      <c r="A244" s="193"/>
      <c r="B244" s="193"/>
      <c r="C244" s="193"/>
      <c r="D244" s="193"/>
      <c r="E244" s="193"/>
      <c r="F244" s="193"/>
      <c r="G244" s="193"/>
      <c r="H244" s="193"/>
      <c r="I244" s="193"/>
    </row>
    <row r="245" spans="1:9" x14ac:dyDescent="0.3">
      <c r="A245" s="193"/>
      <c r="B245" s="193"/>
      <c r="C245" s="193"/>
      <c r="D245" s="193"/>
      <c r="E245" s="193"/>
      <c r="F245" s="193"/>
      <c r="G245" s="193"/>
      <c r="H245" s="193"/>
      <c r="I245" s="193"/>
    </row>
    <row r="246" spans="1:9" x14ac:dyDescent="0.3">
      <c r="A246" s="193"/>
      <c r="B246" s="193"/>
      <c r="C246" s="193"/>
      <c r="D246" s="193"/>
      <c r="E246" s="193"/>
      <c r="F246" s="193"/>
      <c r="G246" s="193"/>
      <c r="H246" s="193"/>
      <c r="I246" s="193"/>
    </row>
    <row r="247" spans="1:9" x14ac:dyDescent="0.3">
      <c r="A247" s="193"/>
      <c r="B247" s="193"/>
      <c r="C247" s="193"/>
      <c r="D247" s="193"/>
      <c r="E247" s="193"/>
      <c r="F247" s="193"/>
      <c r="G247" s="193"/>
      <c r="H247" s="193"/>
      <c r="I247" s="193"/>
    </row>
    <row r="248" spans="1:9" x14ac:dyDescent="0.3">
      <c r="A248" s="193"/>
      <c r="B248" s="193"/>
      <c r="C248" s="193"/>
      <c r="D248" s="193"/>
      <c r="E248" s="193"/>
      <c r="F248" s="193"/>
      <c r="G248" s="193"/>
      <c r="H248" s="193"/>
      <c r="I248" s="193"/>
    </row>
    <row r="249" spans="1:9" x14ac:dyDescent="0.3">
      <c r="A249" s="193"/>
      <c r="B249" s="193"/>
      <c r="C249" s="193"/>
      <c r="D249" s="193"/>
      <c r="E249" s="193"/>
      <c r="F249" s="193"/>
      <c r="G249" s="193"/>
      <c r="H249" s="193"/>
      <c r="I249" s="193"/>
    </row>
    <row r="250" spans="1:9" x14ac:dyDescent="0.3">
      <c r="A250" s="193"/>
      <c r="B250" s="193"/>
      <c r="C250" s="193"/>
      <c r="D250" s="193"/>
      <c r="E250" s="193"/>
      <c r="F250" s="193"/>
      <c r="G250" s="193"/>
      <c r="H250" s="193"/>
      <c r="I250" s="193"/>
    </row>
    <row r="251" spans="1:9" x14ac:dyDescent="0.3">
      <c r="A251" s="193"/>
      <c r="B251" s="193"/>
      <c r="C251" s="193"/>
      <c r="D251" s="193"/>
      <c r="E251" s="193"/>
      <c r="F251" s="193"/>
      <c r="G251" s="193"/>
      <c r="H251" s="193"/>
      <c r="I251" s="193"/>
    </row>
    <row r="252" spans="1:9" x14ac:dyDescent="0.3">
      <c r="A252" s="193"/>
      <c r="B252" s="193"/>
      <c r="C252" s="193"/>
      <c r="D252" s="193"/>
      <c r="E252" s="193"/>
      <c r="F252" s="193"/>
      <c r="G252" s="193"/>
      <c r="H252" s="193"/>
      <c r="I252" s="193"/>
    </row>
    <row r="253" spans="1:9" x14ac:dyDescent="0.3">
      <c r="A253" s="193"/>
      <c r="B253" s="193"/>
      <c r="C253" s="193"/>
      <c r="D253" s="193"/>
      <c r="E253" s="193"/>
      <c r="F253" s="193"/>
      <c r="G253" s="193"/>
      <c r="H253" s="193"/>
      <c r="I253" s="193"/>
    </row>
    <row r="254" spans="1:9" x14ac:dyDescent="0.3">
      <c r="A254" s="193"/>
      <c r="B254" s="193"/>
      <c r="C254" s="193"/>
      <c r="D254" s="193"/>
      <c r="E254" s="193"/>
      <c r="F254" s="193"/>
      <c r="G254" s="193"/>
      <c r="H254" s="193"/>
      <c r="I254" s="193"/>
    </row>
    <row r="255" spans="1:9" x14ac:dyDescent="0.3">
      <c r="A255" s="193"/>
      <c r="B255" s="193"/>
      <c r="C255" s="193"/>
      <c r="D255" s="193"/>
      <c r="E255" s="193"/>
      <c r="F255" s="193"/>
      <c r="G255" s="193"/>
      <c r="H255" s="193"/>
      <c r="I255" s="193"/>
    </row>
    <row r="256" spans="1:9" x14ac:dyDescent="0.3">
      <c r="A256" s="193"/>
      <c r="B256" s="193"/>
      <c r="C256" s="193"/>
      <c r="D256" s="193"/>
      <c r="E256" s="193"/>
      <c r="F256" s="193"/>
      <c r="G256" s="193"/>
      <c r="H256" s="193"/>
      <c r="I256" s="193"/>
    </row>
    <row r="257" spans="1:9" x14ac:dyDescent="0.3">
      <c r="A257" s="193"/>
      <c r="B257" s="193"/>
      <c r="C257" s="193"/>
      <c r="D257" s="193"/>
      <c r="E257" s="193"/>
      <c r="F257" s="193"/>
      <c r="G257" s="193"/>
      <c r="H257" s="193"/>
      <c r="I257" s="193"/>
    </row>
    <row r="258" spans="1:9" x14ac:dyDescent="0.3">
      <c r="A258" s="193"/>
      <c r="B258" s="193"/>
      <c r="C258" s="193"/>
      <c r="D258" s="193"/>
      <c r="E258" s="193"/>
      <c r="F258" s="193"/>
      <c r="G258" s="193"/>
      <c r="H258" s="193"/>
      <c r="I258" s="193"/>
    </row>
    <row r="259" spans="1:9" x14ac:dyDescent="0.3">
      <c r="A259" s="193"/>
      <c r="B259" s="193"/>
      <c r="C259" s="193"/>
      <c r="D259" s="193"/>
      <c r="E259" s="193"/>
      <c r="F259" s="193"/>
      <c r="G259" s="193"/>
      <c r="H259" s="193"/>
      <c r="I259" s="193"/>
    </row>
    <row r="260" spans="1:9" x14ac:dyDescent="0.3">
      <c r="A260" s="193"/>
      <c r="B260" s="193"/>
      <c r="C260" s="193"/>
      <c r="D260" s="193"/>
      <c r="E260" s="193"/>
      <c r="F260" s="193"/>
      <c r="G260" s="193"/>
      <c r="H260" s="193"/>
      <c r="I260" s="193"/>
    </row>
    <row r="261" spans="1:9" x14ac:dyDescent="0.3">
      <c r="A261" s="193"/>
      <c r="B261" s="193"/>
      <c r="C261" s="193"/>
      <c r="D261" s="193"/>
      <c r="E261" s="193"/>
      <c r="F261" s="193"/>
      <c r="G261" s="193"/>
      <c r="H261" s="193"/>
      <c r="I261" s="193"/>
    </row>
    <row r="262" spans="1:9" x14ac:dyDescent="0.3">
      <c r="A262" s="193"/>
      <c r="B262" s="193"/>
      <c r="C262" s="193"/>
      <c r="D262" s="193"/>
      <c r="E262" s="193"/>
      <c r="F262" s="193"/>
      <c r="G262" s="193"/>
      <c r="H262" s="193"/>
      <c r="I262" s="193"/>
    </row>
    <row r="263" spans="1:9" x14ac:dyDescent="0.3">
      <c r="A263" s="193"/>
      <c r="B263" s="193"/>
      <c r="C263" s="193"/>
      <c r="D263" s="193"/>
      <c r="E263" s="193"/>
      <c r="F263" s="193"/>
      <c r="G263" s="193"/>
      <c r="H263" s="193"/>
      <c r="I263" s="193"/>
    </row>
    <row r="264" spans="1:9" x14ac:dyDescent="0.3">
      <c r="A264" s="193"/>
      <c r="B264" s="193"/>
      <c r="C264" s="193"/>
      <c r="D264" s="193"/>
      <c r="E264" s="193"/>
      <c r="F264" s="193"/>
      <c r="G264" s="193"/>
      <c r="H264" s="193"/>
      <c r="I264" s="193"/>
    </row>
    <row r="265" spans="1:9" x14ac:dyDescent="0.3">
      <c r="A265" s="193"/>
      <c r="B265" s="193"/>
      <c r="C265" s="193"/>
      <c r="D265" s="193"/>
      <c r="E265" s="193"/>
      <c r="F265" s="193"/>
      <c r="G265" s="193"/>
      <c r="H265" s="193"/>
      <c r="I265" s="193"/>
    </row>
    <row r="266" spans="1:9" x14ac:dyDescent="0.3">
      <c r="A266" s="193"/>
      <c r="B266" s="193"/>
      <c r="C266" s="193"/>
      <c r="D266" s="193"/>
      <c r="E266" s="193"/>
      <c r="F266" s="193"/>
      <c r="G266" s="193"/>
      <c r="H266" s="193"/>
      <c r="I266" s="193"/>
    </row>
    <row r="267" spans="1:9" x14ac:dyDescent="0.3">
      <c r="A267" s="193"/>
      <c r="B267" s="193"/>
      <c r="C267" s="193"/>
      <c r="D267" s="193"/>
      <c r="E267" s="193"/>
      <c r="F267" s="193"/>
      <c r="G267" s="193"/>
      <c r="H267" s="193"/>
      <c r="I267" s="193"/>
    </row>
    <row r="268" spans="1:9" x14ac:dyDescent="0.3">
      <c r="A268" s="193"/>
      <c r="B268" s="193"/>
      <c r="C268" s="193"/>
      <c r="D268" s="193"/>
      <c r="E268" s="193"/>
      <c r="F268" s="193"/>
      <c r="G268" s="193"/>
      <c r="H268" s="193"/>
      <c r="I268" s="193"/>
    </row>
    <row r="269" spans="1:9" x14ac:dyDescent="0.3">
      <c r="A269" s="193"/>
      <c r="B269" s="193"/>
      <c r="C269" s="193"/>
      <c r="D269" s="193"/>
      <c r="E269" s="193"/>
      <c r="F269" s="193"/>
      <c r="G269" s="193"/>
      <c r="H269" s="193"/>
      <c r="I269" s="193"/>
    </row>
    <row r="270" spans="1:9" x14ac:dyDescent="0.3">
      <c r="A270" s="193"/>
      <c r="B270" s="193"/>
      <c r="C270" s="193"/>
      <c r="D270" s="193"/>
      <c r="E270" s="193"/>
      <c r="F270" s="193"/>
      <c r="G270" s="193"/>
      <c r="H270" s="193"/>
      <c r="I270" s="193"/>
    </row>
    <row r="271" spans="1:9" x14ac:dyDescent="0.3">
      <c r="A271" s="193"/>
      <c r="B271" s="193"/>
      <c r="C271" s="193"/>
      <c r="D271" s="193"/>
      <c r="E271" s="193"/>
      <c r="F271" s="193"/>
      <c r="G271" s="193"/>
      <c r="H271" s="193"/>
      <c r="I271" s="193"/>
    </row>
    <row r="272" spans="1:9" x14ac:dyDescent="0.3">
      <c r="A272" s="193"/>
      <c r="B272" s="193"/>
      <c r="C272" s="193"/>
      <c r="D272" s="193"/>
      <c r="E272" s="193"/>
      <c r="F272" s="193"/>
      <c r="G272" s="193"/>
      <c r="H272" s="193"/>
      <c r="I272" s="193"/>
    </row>
    <row r="273" spans="1:9" x14ac:dyDescent="0.3">
      <c r="A273" s="193"/>
      <c r="B273" s="193"/>
      <c r="C273" s="193"/>
      <c r="D273" s="193"/>
      <c r="E273" s="193"/>
      <c r="F273" s="193"/>
      <c r="G273" s="193"/>
      <c r="H273" s="193"/>
      <c r="I273" s="193"/>
    </row>
    <row r="274" spans="1:9" x14ac:dyDescent="0.3">
      <c r="A274" s="193"/>
      <c r="B274" s="193"/>
      <c r="C274" s="193"/>
      <c r="D274" s="193"/>
      <c r="E274" s="193"/>
      <c r="F274" s="193"/>
      <c r="G274" s="193"/>
      <c r="H274" s="193"/>
      <c r="I274" s="193"/>
    </row>
    <row r="275" spans="1:9" x14ac:dyDescent="0.3">
      <c r="A275" s="193"/>
      <c r="B275" s="193"/>
      <c r="C275" s="193"/>
      <c r="D275" s="193"/>
      <c r="E275" s="193"/>
      <c r="F275" s="193"/>
      <c r="G275" s="193"/>
      <c r="H275" s="193"/>
      <c r="I275" s="193"/>
    </row>
    <row r="276" spans="1:9" x14ac:dyDescent="0.3">
      <c r="A276" s="193"/>
      <c r="B276" s="193"/>
      <c r="C276" s="193"/>
      <c r="D276" s="193"/>
      <c r="E276" s="193"/>
      <c r="F276" s="193"/>
      <c r="G276" s="193"/>
      <c r="H276" s="193"/>
      <c r="I276" s="193"/>
    </row>
    <row r="277" spans="1:9" x14ac:dyDescent="0.3">
      <c r="A277" s="193"/>
      <c r="B277" s="193"/>
      <c r="C277" s="193"/>
      <c r="D277" s="193"/>
      <c r="E277" s="193"/>
      <c r="F277" s="193"/>
      <c r="G277" s="193"/>
      <c r="H277" s="193"/>
      <c r="I277" s="193"/>
    </row>
    <row r="278" spans="1:9" x14ac:dyDescent="0.3">
      <c r="A278" s="193"/>
      <c r="B278" s="193"/>
      <c r="C278" s="193"/>
      <c r="D278" s="193"/>
      <c r="E278" s="193"/>
      <c r="F278" s="193"/>
      <c r="G278" s="193"/>
      <c r="H278" s="193"/>
      <c r="I278" s="193"/>
    </row>
    <row r="279" spans="1:9" x14ac:dyDescent="0.3">
      <c r="A279" s="193"/>
      <c r="B279" s="193"/>
      <c r="C279" s="193"/>
      <c r="D279" s="193"/>
      <c r="E279" s="193"/>
      <c r="F279" s="193"/>
      <c r="G279" s="193"/>
      <c r="H279" s="193"/>
      <c r="I279" s="193"/>
    </row>
    <row r="280" spans="1:9" x14ac:dyDescent="0.3">
      <c r="A280" s="193"/>
      <c r="B280" s="193"/>
      <c r="C280" s="193"/>
      <c r="D280" s="193"/>
      <c r="E280" s="193"/>
      <c r="F280" s="193"/>
      <c r="G280" s="193"/>
      <c r="H280" s="193"/>
      <c r="I280" s="193"/>
    </row>
    <row r="281" spans="1:9" x14ac:dyDescent="0.3">
      <c r="A281" s="193"/>
      <c r="B281" s="193"/>
      <c r="C281" s="193"/>
      <c r="D281" s="193"/>
      <c r="E281" s="193"/>
      <c r="F281" s="193"/>
      <c r="G281" s="193"/>
      <c r="H281" s="193"/>
      <c r="I281" s="193"/>
    </row>
    <row r="282" spans="1:9" x14ac:dyDescent="0.3">
      <c r="A282" s="193"/>
      <c r="B282" s="193"/>
      <c r="C282" s="193"/>
      <c r="D282" s="193"/>
      <c r="E282" s="193"/>
      <c r="F282" s="193"/>
      <c r="G282" s="193"/>
      <c r="H282" s="193"/>
      <c r="I282" s="193"/>
    </row>
    <row r="283" spans="1:9" x14ac:dyDescent="0.3">
      <c r="A283" s="193"/>
      <c r="B283" s="193"/>
      <c r="C283" s="193"/>
      <c r="D283" s="193"/>
      <c r="E283" s="193"/>
      <c r="F283" s="193"/>
      <c r="G283" s="193"/>
      <c r="H283" s="193"/>
      <c r="I283" s="193"/>
    </row>
    <row r="284" spans="1:9" x14ac:dyDescent="0.3">
      <c r="A284" s="193"/>
      <c r="B284" s="193"/>
      <c r="C284" s="193"/>
      <c r="D284" s="193"/>
      <c r="E284" s="193"/>
      <c r="F284" s="193"/>
      <c r="G284" s="193"/>
      <c r="H284" s="193"/>
      <c r="I284" s="193"/>
    </row>
    <row r="285" spans="1:9" x14ac:dyDescent="0.3">
      <c r="A285" s="193"/>
      <c r="B285" s="193"/>
      <c r="C285" s="193"/>
      <c r="D285" s="193"/>
      <c r="E285" s="193"/>
      <c r="F285" s="193"/>
      <c r="G285" s="193"/>
      <c r="H285" s="193"/>
      <c r="I285" s="193"/>
    </row>
    <row r="286" spans="1:9" x14ac:dyDescent="0.3">
      <c r="A286" s="193"/>
      <c r="B286" s="193"/>
      <c r="C286" s="193"/>
      <c r="D286" s="193"/>
      <c r="E286" s="193"/>
      <c r="F286" s="193"/>
      <c r="G286" s="193"/>
      <c r="H286" s="193"/>
      <c r="I286" s="193"/>
    </row>
    <row r="287" spans="1:9" x14ac:dyDescent="0.3">
      <c r="A287" s="193"/>
      <c r="B287" s="193"/>
      <c r="C287" s="193"/>
      <c r="D287" s="193"/>
      <c r="E287" s="193"/>
      <c r="F287" s="193"/>
      <c r="G287" s="193"/>
      <c r="H287" s="193"/>
      <c r="I287" s="193"/>
    </row>
    <row r="288" spans="1:9" x14ac:dyDescent="0.3">
      <c r="A288" s="193"/>
      <c r="B288" s="193"/>
      <c r="C288" s="193"/>
      <c r="D288" s="193"/>
      <c r="E288" s="193"/>
      <c r="F288" s="193"/>
      <c r="G288" s="193"/>
      <c r="H288" s="193"/>
      <c r="I288" s="193"/>
    </row>
    <row r="289" spans="1:9" x14ac:dyDescent="0.3">
      <c r="A289" s="193"/>
      <c r="B289" s="193"/>
      <c r="C289" s="193"/>
      <c r="D289" s="193"/>
      <c r="E289" s="193"/>
      <c r="F289" s="193"/>
      <c r="G289" s="193"/>
      <c r="H289" s="193"/>
      <c r="I289" s="193"/>
    </row>
    <row r="290" spans="1:9" x14ac:dyDescent="0.3">
      <c r="A290" s="193"/>
      <c r="B290" s="193"/>
      <c r="C290" s="193"/>
      <c r="D290" s="193"/>
      <c r="E290" s="193"/>
      <c r="F290" s="193"/>
      <c r="G290" s="193"/>
      <c r="H290" s="193"/>
      <c r="I290" s="193"/>
    </row>
    <row r="291" spans="1:9" x14ac:dyDescent="0.3">
      <c r="A291" s="193"/>
      <c r="B291" s="193"/>
      <c r="C291" s="193"/>
      <c r="D291" s="193"/>
      <c r="E291" s="193"/>
      <c r="F291" s="193"/>
      <c r="G291" s="193"/>
      <c r="H291" s="193"/>
      <c r="I291" s="193"/>
    </row>
    <row r="292" spans="1:9" x14ac:dyDescent="0.3">
      <c r="A292" s="193"/>
      <c r="B292" s="193"/>
      <c r="C292" s="193"/>
      <c r="D292" s="193"/>
      <c r="E292" s="193"/>
      <c r="F292" s="193"/>
      <c r="G292" s="193"/>
      <c r="H292" s="193"/>
      <c r="I292" s="193"/>
    </row>
    <row r="293" spans="1:9" x14ac:dyDescent="0.3">
      <c r="A293" s="193"/>
      <c r="B293" s="193"/>
      <c r="C293" s="193"/>
      <c r="D293" s="193"/>
      <c r="E293" s="193"/>
      <c r="F293" s="193"/>
      <c r="G293" s="193"/>
      <c r="H293" s="193"/>
      <c r="I293" s="193"/>
    </row>
    <row r="294" spans="1:9" x14ac:dyDescent="0.3">
      <c r="A294" s="193"/>
      <c r="B294" s="193"/>
      <c r="C294" s="193"/>
      <c r="D294" s="193"/>
      <c r="E294" s="193"/>
      <c r="F294" s="193"/>
      <c r="G294" s="193"/>
      <c r="H294" s="193"/>
      <c r="I294" s="193"/>
    </row>
    <row r="295" spans="1:9" x14ac:dyDescent="0.3">
      <c r="A295" s="193"/>
      <c r="B295" s="193"/>
      <c r="C295" s="193"/>
      <c r="D295" s="193"/>
      <c r="E295" s="193"/>
      <c r="F295" s="193"/>
      <c r="G295" s="193"/>
      <c r="H295" s="193"/>
      <c r="I295" s="193"/>
    </row>
    <row r="296" spans="1:9" x14ac:dyDescent="0.3">
      <c r="A296" s="193"/>
      <c r="B296" s="193"/>
      <c r="C296" s="193"/>
      <c r="D296" s="193"/>
      <c r="E296" s="193"/>
      <c r="F296" s="193"/>
      <c r="G296" s="193"/>
      <c r="H296" s="193"/>
      <c r="I296" s="193"/>
    </row>
    <row r="297" spans="1:9" x14ac:dyDescent="0.3">
      <c r="A297" s="193"/>
      <c r="B297" s="193"/>
      <c r="C297" s="193"/>
      <c r="D297" s="193"/>
      <c r="E297" s="193"/>
      <c r="F297" s="193"/>
      <c r="G297" s="193"/>
      <c r="H297" s="193"/>
      <c r="I297" s="193"/>
    </row>
    <row r="298" spans="1:9" x14ac:dyDescent="0.3">
      <c r="A298" s="193"/>
      <c r="B298" s="193"/>
      <c r="C298" s="193"/>
      <c r="D298" s="193"/>
      <c r="E298" s="193"/>
      <c r="F298" s="193"/>
      <c r="G298" s="193"/>
      <c r="H298" s="193"/>
      <c r="I298" s="193"/>
    </row>
    <row r="299" spans="1:9" x14ac:dyDescent="0.3">
      <c r="A299" s="193"/>
      <c r="B299" s="193"/>
      <c r="C299" s="193"/>
      <c r="D299" s="193"/>
      <c r="E299" s="193"/>
      <c r="F299" s="193"/>
      <c r="G299" s="193"/>
      <c r="H299" s="193"/>
      <c r="I299" s="193"/>
    </row>
    <row r="300" spans="1:9" x14ac:dyDescent="0.3">
      <c r="A300" s="193"/>
      <c r="B300" s="193"/>
      <c r="C300" s="193"/>
      <c r="D300" s="193"/>
      <c r="E300" s="193"/>
      <c r="F300" s="193"/>
      <c r="G300" s="193"/>
      <c r="H300" s="193"/>
      <c r="I300" s="193"/>
    </row>
    <row r="301" spans="1:9" x14ac:dyDescent="0.3">
      <c r="A301" s="193"/>
      <c r="B301" s="193"/>
      <c r="C301" s="193"/>
      <c r="D301" s="193"/>
      <c r="E301" s="193"/>
      <c r="F301" s="193"/>
      <c r="G301" s="193"/>
      <c r="H301" s="193"/>
      <c r="I301" s="193"/>
    </row>
    <row r="302" spans="1:9" x14ac:dyDescent="0.3">
      <c r="A302" s="193"/>
      <c r="B302" s="193"/>
      <c r="C302" s="193"/>
      <c r="D302" s="193"/>
      <c r="E302" s="193"/>
      <c r="F302" s="193"/>
      <c r="G302" s="193"/>
      <c r="H302" s="193"/>
      <c r="I302" s="193"/>
    </row>
    <row r="303" spans="1:9" x14ac:dyDescent="0.3">
      <c r="A303" s="193"/>
      <c r="B303" s="193"/>
      <c r="C303" s="193"/>
      <c r="D303" s="193"/>
      <c r="E303" s="193"/>
      <c r="F303" s="193"/>
      <c r="G303" s="193"/>
      <c r="H303" s="193"/>
      <c r="I303" s="193"/>
    </row>
    <row r="304" spans="1:9" x14ac:dyDescent="0.3">
      <c r="A304" s="193"/>
      <c r="B304" s="193"/>
      <c r="C304" s="193"/>
      <c r="D304" s="193"/>
      <c r="E304" s="193"/>
      <c r="F304" s="193"/>
      <c r="G304" s="193"/>
      <c r="H304" s="193"/>
      <c r="I304" s="193"/>
    </row>
    <row r="305" spans="1:9" x14ac:dyDescent="0.3">
      <c r="A305" s="193"/>
      <c r="B305" s="193"/>
      <c r="C305" s="193"/>
      <c r="D305" s="193"/>
      <c r="E305" s="193"/>
      <c r="F305" s="193"/>
      <c r="G305" s="193"/>
      <c r="H305" s="193"/>
      <c r="I305" s="193"/>
    </row>
    <row r="306" spans="1:9" x14ac:dyDescent="0.3">
      <c r="A306" s="193"/>
      <c r="B306" s="193"/>
      <c r="C306" s="193"/>
      <c r="D306" s="193"/>
      <c r="E306" s="193"/>
      <c r="F306" s="193"/>
      <c r="G306" s="193"/>
      <c r="H306" s="193"/>
      <c r="I306" s="193"/>
    </row>
    <row r="307" spans="1:9" x14ac:dyDescent="0.3">
      <c r="A307" s="193"/>
      <c r="B307" s="193"/>
      <c r="C307" s="193"/>
      <c r="D307" s="193"/>
      <c r="E307" s="193"/>
      <c r="F307" s="193"/>
      <c r="G307" s="193"/>
      <c r="H307" s="193"/>
      <c r="I307" s="193"/>
    </row>
    <row r="308" spans="1:9" x14ac:dyDescent="0.3">
      <c r="A308" s="193"/>
      <c r="B308" s="193"/>
      <c r="C308" s="193"/>
      <c r="D308" s="193"/>
      <c r="E308" s="193"/>
      <c r="F308" s="193"/>
      <c r="G308" s="193"/>
      <c r="H308" s="193"/>
      <c r="I308" s="193"/>
    </row>
    <row r="309" spans="1:9" x14ac:dyDescent="0.3">
      <c r="A309" s="193"/>
      <c r="B309" s="193"/>
      <c r="C309" s="193"/>
      <c r="D309" s="193"/>
      <c r="E309" s="193"/>
      <c r="F309" s="193"/>
      <c r="G309" s="193"/>
      <c r="H309" s="193"/>
      <c r="I309" s="193"/>
    </row>
    <row r="310" spans="1:9" x14ac:dyDescent="0.3">
      <c r="A310" s="193"/>
      <c r="B310" s="193"/>
      <c r="C310" s="193"/>
      <c r="D310" s="193"/>
      <c r="E310" s="193"/>
      <c r="F310" s="193"/>
      <c r="G310" s="193"/>
      <c r="H310" s="193"/>
      <c r="I310" s="193"/>
    </row>
    <row r="311" spans="1:9" x14ac:dyDescent="0.3">
      <c r="A311" s="193"/>
      <c r="B311" s="193"/>
      <c r="C311" s="193"/>
      <c r="D311" s="193"/>
      <c r="E311" s="193"/>
      <c r="F311" s="193"/>
      <c r="G311" s="193"/>
      <c r="H311" s="193"/>
      <c r="I311" s="193"/>
    </row>
    <row r="312" spans="1:9" x14ac:dyDescent="0.3">
      <c r="A312" s="193"/>
      <c r="B312" s="193"/>
      <c r="C312" s="193"/>
      <c r="D312" s="193"/>
      <c r="E312" s="193"/>
      <c r="F312" s="193"/>
      <c r="G312" s="193"/>
      <c r="H312" s="193"/>
      <c r="I312" s="193"/>
    </row>
    <row r="313" spans="1:9" x14ac:dyDescent="0.3">
      <c r="A313" s="193"/>
      <c r="B313" s="193"/>
      <c r="C313" s="193"/>
      <c r="D313" s="193"/>
      <c r="E313" s="193"/>
      <c r="F313" s="193"/>
      <c r="G313" s="193"/>
      <c r="H313" s="193"/>
      <c r="I313" s="193"/>
    </row>
    <row r="314" spans="1:9" x14ac:dyDescent="0.3">
      <c r="A314" s="193"/>
      <c r="B314" s="193"/>
      <c r="C314" s="193"/>
      <c r="D314" s="193"/>
      <c r="E314" s="193"/>
      <c r="F314" s="193"/>
      <c r="G314" s="193"/>
      <c r="H314" s="193"/>
      <c r="I314" s="193"/>
    </row>
    <row r="315" spans="1:9" x14ac:dyDescent="0.3">
      <c r="A315" s="193"/>
      <c r="B315" s="193"/>
      <c r="C315" s="193"/>
      <c r="D315" s="193"/>
      <c r="E315" s="193"/>
      <c r="F315" s="193"/>
      <c r="G315" s="193"/>
      <c r="H315" s="193"/>
      <c r="I315" s="193"/>
    </row>
    <row r="316" spans="1:9" x14ac:dyDescent="0.3">
      <c r="A316" s="193"/>
      <c r="B316" s="193"/>
      <c r="C316" s="193"/>
      <c r="D316" s="193"/>
      <c r="E316" s="193"/>
      <c r="F316" s="193"/>
      <c r="G316" s="193"/>
      <c r="H316" s="193"/>
      <c r="I316" s="193"/>
    </row>
    <row r="317" spans="1:9" x14ac:dyDescent="0.3">
      <c r="A317" s="193"/>
      <c r="B317" s="193"/>
      <c r="C317" s="193"/>
      <c r="D317" s="193"/>
      <c r="E317" s="193"/>
      <c r="F317" s="193"/>
      <c r="G317" s="193"/>
      <c r="H317" s="193"/>
      <c r="I317" s="193"/>
    </row>
    <row r="318" spans="1:9" x14ac:dyDescent="0.3">
      <c r="A318" s="193"/>
      <c r="B318" s="193"/>
      <c r="C318" s="193"/>
      <c r="D318" s="193"/>
      <c r="E318" s="193"/>
      <c r="F318" s="193"/>
      <c r="G318" s="193"/>
      <c r="H318" s="193"/>
      <c r="I318" s="193"/>
    </row>
    <row r="319" spans="1:9" x14ac:dyDescent="0.3">
      <c r="A319" s="193"/>
      <c r="B319" s="193"/>
      <c r="C319" s="193"/>
      <c r="D319" s="193"/>
      <c r="E319" s="193"/>
      <c r="F319" s="193"/>
      <c r="G319" s="193"/>
      <c r="H319" s="193"/>
      <c r="I319" s="193"/>
    </row>
    <row r="320" spans="1:9" x14ac:dyDescent="0.3">
      <c r="A320" s="193"/>
      <c r="B320" s="193"/>
      <c r="C320" s="193"/>
      <c r="D320" s="193"/>
      <c r="E320" s="193"/>
      <c r="F320" s="193"/>
      <c r="G320" s="193"/>
      <c r="H320" s="193"/>
      <c r="I320" s="193"/>
    </row>
    <row r="321" spans="1:9" x14ac:dyDescent="0.3">
      <c r="A321" s="193"/>
      <c r="B321" s="193"/>
      <c r="C321" s="193"/>
      <c r="D321" s="193"/>
      <c r="E321" s="193"/>
      <c r="F321" s="193"/>
      <c r="G321" s="193"/>
      <c r="H321" s="193"/>
      <c r="I321" s="193"/>
    </row>
    <row r="322" spans="1:9" x14ac:dyDescent="0.3">
      <c r="A322" s="193"/>
      <c r="B322" s="193"/>
      <c r="C322" s="193"/>
      <c r="D322" s="193"/>
      <c r="E322" s="193"/>
      <c r="F322" s="193"/>
      <c r="G322" s="193"/>
      <c r="H322" s="193"/>
      <c r="I322" s="193"/>
    </row>
    <row r="323" spans="1:9" x14ac:dyDescent="0.3">
      <c r="A323" s="193"/>
      <c r="B323" s="193"/>
      <c r="C323" s="193"/>
      <c r="D323" s="193"/>
      <c r="E323" s="193"/>
      <c r="F323" s="193"/>
      <c r="G323" s="193"/>
      <c r="H323" s="193"/>
      <c r="I323" s="193"/>
    </row>
    <row r="324" spans="1:9" x14ac:dyDescent="0.3">
      <c r="A324" s="193"/>
      <c r="B324" s="193"/>
      <c r="C324" s="193"/>
      <c r="D324" s="193"/>
      <c r="E324" s="193"/>
      <c r="F324" s="193"/>
      <c r="G324" s="193"/>
      <c r="H324" s="193"/>
      <c r="I324" s="193"/>
    </row>
    <row r="325" spans="1:9" x14ac:dyDescent="0.3">
      <c r="A325" s="193"/>
      <c r="B325" s="193"/>
      <c r="C325" s="193"/>
      <c r="D325" s="193"/>
      <c r="E325" s="193"/>
      <c r="F325" s="193"/>
      <c r="G325" s="193"/>
      <c r="H325" s="193"/>
      <c r="I325" s="193"/>
    </row>
    <row r="326" spans="1:9" x14ac:dyDescent="0.3">
      <c r="A326" s="193"/>
      <c r="B326" s="193"/>
      <c r="C326" s="193"/>
      <c r="D326" s="193"/>
      <c r="E326" s="193"/>
      <c r="F326" s="193"/>
      <c r="G326" s="193"/>
      <c r="H326" s="193"/>
      <c r="I326" s="193"/>
    </row>
    <row r="327" spans="1:9" x14ac:dyDescent="0.3">
      <c r="A327" s="193"/>
      <c r="B327" s="193"/>
      <c r="C327" s="193"/>
      <c r="D327" s="193"/>
      <c r="E327" s="193"/>
      <c r="F327" s="193"/>
      <c r="G327" s="193"/>
      <c r="H327" s="193"/>
      <c r="I327" s="193"/>
    </row>
    <row r="328" spans="1:9" x14ac:dyDescent="0.3">
      <c r="A328" s="193"/>
      <c r="B328" s="193"/>
      <c r="C328" s="193"/>
      <c r="D328" s="193"/>
      <c r="E328" s="193"/>
      <c r="F328" s="193"/>
      <c r="G328" s="193"/>
      <c r="H328" s="193"/>
      <c r="I328" s="193"/>
    </row>
    <row r="329" spans="1:9" x14ac:dyDescent="0.3">
      <c r="A329" s="193"/>
      <c r="B329" s="193"/>
      <c r="C329" s="193"/>
      <c r="D329" s="193"/>
      <c r="E329" s="193"/>
      <c r="F329" s="193"/>
      <c r="G329" s="193"/>
      <c r="H329" s="193"/>
      <c r="I329" s="193"/>
    </row>
    <row r="330" spans="1:9" x14ac:dyDescent="0.3">
      <c r="A330" s="193"/>
      <c r="B330" s="193"/>
      <c r="C330" s="193"/>
      <c r="D330" s="193"/>
      <c r="E330" s="193"/>
      <c r="F330" s="193"/>
      <c r="G330" s="193"/>
      <c r="H330" s="193"/>
      <c r="I330" s="193"/>
    </row>
    <row r="331" spans="1:9" x14ac:dyDescent="0.3">
      <c r="A331" s="193"/>
      <c r="B331" s="193"/>
      <c r="C331" s="193"/>
      <c r="D331" s="193"/>
      <c r="E331" s="193"/>
      <c r="F331" s="193"/>
      <c r="G331" s="193"/>
      <c r="H331" s="193"/>
      <c r="I331" s="193"/>
    </row>
    <row r="332" spans="1:9" x14ac:dyDescent="0.3">
      <c r="A332" s="193"/>
      <c r="B332" s="193"/>
      <c r="C332" s="193"/>
      <c r="D332" s="193"/>
      <c r="E332" s="193"/>
      <c r="F332" s="193"/>
      <c r="G332" s="193"/>
      <c r="H332" s="193"/>
      <c r="I332" s="193"/>
    </row>
    <row r="333" spans="1:9" x14ac:dyDescent="0.3">
      <c r="A333" s="193"/>
      <c r="B333" s="193"/>
      <c r="C333" s="193"/>
      <c r="D333" s="193"/>
      <c r="E333" s="193"/>
      <c r="F333" s="193"/>
      <c r="G333" s="193"/>
      <c r="H333" s="193"/>
      <c r="I333" s="193"/>
    </row>
    <row r="334" spans="1:9" x14ac:dyDescent="0.3">
      <c r="A334" s="193"/>
      <c r="B334" s="193"/>
      <c r="C334" s="193"/>
      <c r="D334" s="193"/>
      <c r="E334" s="193"/>
      <c r="F334" s="193"/>
      <c r="G334" s="193"/>
      <c r="H334" s="193"/>
      <c r="I334" s="193"/>
    </row>
    <row r="335" spans="1:9" x14ac:dyDescent="0.3">
      <c r="A335" s="193"/>
      <c r="B335" s="193"/>
      <c r="C335" s="193"/>
      <c r="D335" s="193"/>
      <c r="E335" s="193"/>
      <c r="F335" s="193"/>
      <c r="G335" s="193"/>
      <c r="H335" s="193"/>
      <c r="I335" s="193"/>
    </row>
    <row r="336" spans="1:9" x14ac:dyDescent="0.3">
      <c r="A336" s="193"/>
      <c r="B336" s="193"/>
      <c r="C336" s="193"/>
      <c r="D336" s="193"/>
      <c r="E336" s="193"/>
      <c r="F336" s="193"/>
      <c r="G336" s="193"/>
      <c r="H336" s="193"/>
      <c r="I336" s="193"/>
    </row>
    <row r="337" spans="1:9" x14ac:dyDescent="0.3">
      <c r="A337" s="193"/>
      <c r="B337" s="193"/>
      <c r="C337" s="193"/>
      <c r="D337" s="193"/>
      <c r="E337" s="193"/>
      <c r="F337" s="193"/>
      <c r="G337" s="193"/>
      <c r="H337" s="193"/>
      <c r="I337" s="193"/>
    </row>
    <row r="338" spans="1:9" x14ac:dyDescent="0.3">
      <c r="A338" s="193"/>
      <c r="B338" s="193"/>
      <c r="C338" s="193"/>
      <c r="D338" s="193"/>
      <c r="E338" s="193"/>
      <c r="F338" s="193"/>
      <c r="G338" s="193"/>
      <c r="H338" s="193"/>
      <c r="I338" s="193"/>
    </row>
    <row r="339" spans="1:9" x14ac:dyDescent="0.3">
      <c r="A339" s="193"/>
      <c r="B339" s="193"/>
      <c r="C339" s="193"/>
      <c r="D339" s="193"/>
      <c r="E339" s="193"/>
      <c r="F339" s="193"/>
      <c r="G339" s="193"/>
      <c r="H339" s="193"/>
      <c r="I339" s="193"/>
    </row>
    <row r="340" spans="1:9" x14ac:dyDescent="0.3">
      <c r="A340" s="193"/>
      <c r="B340" s="193"/>
      <c r="C340" s="193"/>
      <c r="D340" s="193"/>
      <c r="E340" s="193"/>
      <c r="F340" s="193"/>
      <c r="G340" s="193"/>
      <c r="H340" s="193"/>
      <c r="I340" s="193"/>
    </row>
    <row r="341" spans="1:9" x14ac:dyDescent="0.3">
      <c r="A341" s="193"/>
      <c r="B341" s="193"/>
      <c r="C341" s="193"/>
      <c r="D341" s="193"/>
      <c r="E341" s="193"/>
      <c r="F341" s="193"/>
      <c r="G341" s="193"/>
      <c r="H341" s="193"/>
      <c r="I341" s="193"/>
    </row>
    <row r="342" spans="1:9" x14ac:dyDescent="0.3">
      <c r="A342" s="193"/>
      <c r="B342" s="193"/>
      <c r="C342" s="193"/>
      <c r="D342" s="193"/>
      <c r="E342" s="193"/>
      <c r="F342" s="193"/>
      <c r="G342" s="193"/>
      <c r="H342" s="193"/>
      <c r="I342" s="193"/>
    </row>
    <row r="343" spans="1:9" x14ac:dyDescent="0.3">
      <c r="A343" s="193"/>
      <c r="B343" s="193"/>
      <c r="C343" s="193"/>
      <c r="D343" s="193"/>
      <c r="E343" s="193"/>
      <c r="F343" s="193"/>
      <c r="G343" s="193"/>
      <c r="H343" s="193"/>
      <c r="I343" s="193"/>
    </row>
    <row r="344" spans="1:9" x14ac:dyDescent="0.3">
      <c r="A344" s="193"/>
      <c r="B344" s="193"/>
      <c r="C344" s="193"/>
      <c r="D344" s="193"/>
      <c r="E344" s="193"/>
      <c r="F344" s="193"/>
      <c r="G344" s="193"/>
      <c r="H344" s="193"/>
      <c r="I344" s="193"/>
    </row>
    <row r="345" spans="1:9" x14ac:dyDescent="0.3">
      <c r="A345" s="193"/>
      <c r="B345" s="193"/>
      <c r="C345" s="193"/>
      <c r="D345" s="193"/>
      <c r="E345" s="193"/>
      <c r="F345" s="193"/>
      <c r="G345" s="193"/>
      <c r="H345" s="193"/>
      <c r="I345" s="193"/>
    </row>
    <row r="346" spans="1:9" x14ac:dyDescent="0.3">
      <c r="A346" s="193"/>
      <c r="B346" s="193"/>
      <c r="C346" s="193"/>
      <c r="D346" s="193"/>
      <c r="E346" s="193"/>
      <c r="F346" s="193"/>
      <c r="G346" s="193"/>
      <c r="H346" s="193"/>
      <c r="I346" s="193"/>
    </row>
    <row r="347" spans="1:9" x14ac:dyDescent="0.3">
      <c r="A347" s="193"/>
      <c r="B347" s="193"/>
      <c r="C347" s="193"/>
      <c r="D347" s="193"/>
      <c r="E347" s="193"/>
      <c r="F347" s="193"/>
      <c r="G347" s="193"/>
      <c r="H347" s="193"/>
      <c r="I347" s="193"/>
    </row>
    <row r="348" spans="1:9" x14ac:dyDescent="0.3">
      <c r="A348" s="193"/>
      <c r="B348" s="193"/>
      <c r="C348" s="193"/>
      <c r="D348" s="193"/>
      <c r="E348" s="193"/>
      <c r="F348" s="193"/>
      <c r="G348" s="193"/>
      <c r="H348" s="193"/>
      <c r="I348" s="193"/>
    </row>
    <row r="349" spans="1:9" x14ac:dyDescent="0.3">
      <c r="A349" s="193"/>
      <c r="B349" s="193"/>
      <c r="C349" s="193"/>
      <c r="D349" s="193"/>
      <c r="E349" s="193"/>
      <c r="F349" s="193"/>
      <c r="G349" s="193"/>
      <c r="H349" s="193"/>
      <c r="I349" s="193"/>
    </row>
    <row r="350" spans="1:9" x14ac:dyDescent="0.3">
      <c r="A350" s="193"/>
      <c r="B350" s="193"/>
      <c r="C350" s="193"/>
      <c r="D350" s="193"/>
      <c r="E350" s="193"/>
      <c r="F350" s="193"/>
      <c r="G350" s="193"/>
      <c r="H350" s="193"/>
      <c r="I350" s="193"/>
    </row>
    <row r="351" spans="1:9" x14ac:dyDescent="0.3">
      <c r="A351" s="193"/>
      <c r="B351" s="193"/>
      <c r="C351" s="193"/>
      <c r="D351" s="193"/>
      <c r="E351" s="193"/>
      <c r="F351" s="193"/>
      <c r="G351" s="193"/>
      <c r="H351" s="193"/>
      <c r="I351" s="193"/>
    </row>
    <row r="352" spans="1:9" x14ac:dyDescent="0.3">
      <c r="A352" s="193"/>
      <c r="B352" s="193"/>
      <c r="C352" s="193"/>
      <c r="D352" s="193"/>
      <c r="E352" s="193"/>
      <c r="F352" s="193"/>
      <c r="G352" s="193"/>
      <c r="H352" s="193"/>
      <c r="I352" s="193"/>
    </row>
    <row r="353" spans="1:9" x14ac:dyDescent="0.3">
      <c r="A353" s="193"/>
      <c r="B353" s="193"/>
      <c r="C353" s="193"/>
      <c r="D353" s="193"/>
      <c r="E353" s="193"/>
      <c r="F353" s="193"/>
      <c r="G353" s="193"/>
      <c r="H353" s="193"/>
      <c r="I353" s="193"/>
    </row>
    <row r="354" spans="1:9" x14ac:dyDescent="0.3">
      <c r="A354" s="193"/>
      <c r="B354" s="193"/>
      <c r="C354" s="193"/>
      <c r="D354" s="193"/>
      <c r="E354" s="193"/>
      <c r="F354" s="193"/>
      <c r="G354" s="193"/>
      <c r="H354" s="193"/>
      <c r="I354" s="193"/>
    </row>
    <row r="355" spans="1:9" x14ac:dyDescent="0.3">
      <c r="A355" s="193"/>
      <c r="B355" s="193"/>
      <c r="C355" s="193"/>
      <c r="D355" s="193"/>
      <c r="E355" s="193"/>
      <c r="F355" s="193"/>
      <c r="G355" s="193"/>
      <c r="H355" s="193"/>
      <c r="I355" s="193"/>
    </row>
    <row r="356" spans="1:9" x14ac:dyDescent="0.3">
      <c r="A356" s="193"/>
      <c r="B356" s="193"/>
      <c r="C356" s="193"/>
      <c r="D356" s="193"/>
      <c r="E356" s="193"/>
      <c r="F356" s="193"/>
      <c r="G356" s="193"/>
      <c r="H356" s="193"/>
      <c r="I356" s="193"/>
    </row>
    <row r="357" spans="1:9" x14ac:dyDescent="0.3">
      <c r="A357" s="193"/>
      <c r="B357" s="193"/>
      <c r="C357" s="193"/>
      <c r="D357" s="193"/>
      <c r="E357" s="193"/>
      <c r="F357" s="193"/>
      <c r="G357" s="193"/>
      <c r="H357" s="193"/>
      <c r="I357" s="193"/>
    </row>
    <row r="358" spans="1:9" x14ac:dyDescent="0.3">
      <c r="A358" s="193"/>
      <c r="B358" s="193"/>
      <c r="C358" s="193"/>
      <c r="D358" s="193"/>
      <c r="E358" s="193"/>
      <c r="F358" s="193"/>
      <c r="G358" s="193"/>
      <c r="H358" s="193"/>
      <c r="I358" s="193"/>
    </row>
    <row r="359" spans="1:9" x14ac:dyDescent="0.3">
      <c r="A359" s="193"/>
      <c r="B359" s="193"/>
      <c r="C359" s="193"/>
      <c r="D359" s="193"/>
      <c r="E359" s="193"/>
      <c r="F359" s="193"/>
      <c r="G359" s="193"/>
      <c r="H359" s="193"/>
      <c r="I359" s="193"/>
    </row>
    <row r="360" spans="1:9" x14ac:dyDescent="0.3">
      <c r="A360" s="193"/>
      <c r="B360" s="193"/>
      <c r="C360" s="193"/>
      <c r="D360" s="193"/>
      <c r="E360" s="193"/>
      <c r="F360" s="193"/>
      <c r="G360" s="193"/>
      <c r="H360" s="193"/>
      <c r="I360" s="193"/>
    </row>
    <row r="361" spans="1:9" x14ac:dyDescent="0.3">
      <c r="A361" s="193"/>
      <c r="B361" s="193"/>
      <c r="C361" s="193"/>
      <c r="D361" s="193"/>
      <c r="E361" s="193"/>
      <c r="F361" s="193"/>
      <c r="G361" s="193"/>
      <c r="H361" s="193"/>
      <c r="I361" s="193"/>
    </row>
    <row r="362" spans="1:9" x14ac:dyDescent="0.3">
      <c r="A362" s="193"/>
      <c r="B362" s="193"/>
      <c r="C362" s="193"/>
      <c r="D362" s="193"/>
      <c r="E362" s="193"/>
      <c r="F362" s="193"/>
      <c r="G362" s="193"/>
      <c r="H362" s="193"/>
      <c r="I362" s="193"/>
    </row>
    <row r="363" spans="1:9" x14ac:dyDescent="0.3">
      <c r="A363" s="193"/>
      <c r="B363" s="193"/>
      <c r="C363" s="193"/>
      <c r="D363" s="193"/>
      <c r="E363" s="193"/>
      <c r="F363" s="193"/>
      <c r="G363" s="193"/>
      <c r="H363" s="193"/>
      <c r="I363" s="193"/>
    </row>
    <row r="364" spans="1:9" x14ac:dyDescent="0.3">
      <c r="A364" s="193"/>
      <c r="B364" s="193"/>
      <c r="C364" s="193"/>
      <c r="D364" s="193"/>
      <c r="E364" s="193"/>
      <c r="F364" s="193"/>
      <c r="G364" s="193"/>
      <c r="H364" s="193"/>
      <c r="I364" s="193"/>
    </row>
    <row r="365" spans="1:9" x14ac:dyDescent="0.3">
      <c r="A365" s="193"/>
      <c r="B365" s="193"/>
      <c r="C365" s="193"/>
      <c r="D365" s="193"/>
      <c r="E365" s="193"/>
      <c r="F365" s="193"/>
      <c r="G365" s="193"/>
      <c r="H365" s="193"/>
      <c r="I365" s="193"/>
    </row>
    <row r="366" spans="1:9" x14ac:dyDescent="0.3">
      <c r="A366" s="193"/>
      <c r="B366" s="193"/>
      <c r="C366" s="193"/>
      <c r="D366" s="193"/>
      <c r="E366" s="193"/>
      <c r="F366" s="193"/>
      <c r="G366" s="193"/>
      <c r="H366" s="193"/>
      <c r="I366" s="193"/>
    </row>
    <row r="367" spans="1:9" x14ac:dyDescent="0.3">
      <c r="A367" s="193"/>
      <c r="B367" s="193"/>
      <c r="C367" s="193"/>
      <c r="D367" s="193"/>
      <c r="E367" s="193"/>
      <c r="F367" s="193"/>
      <c r="G367" s="193"/>
      <c r="H367" s="193"/>
      <c r="I367" s="193"/>
    </row>
    <row r="368" spans="1:9" x14ac:dyDescent="0.3">
      <c r="A368" s="193"/>
      <c r="B368" s="193"/>
      <c r="C368" s="193"/>
      <c r="D368" s="193"/>
      <c r="E368" s="193"/>
      <c r="F368" s="193"/>
      <c r="G368" s="193"/>
      <c r="H368" s="193"/>
      <c r="I368" s="193"/>
    </row>
    <row r="369" spans="1:9" x14ac:dyDescent="0.3">
      <c r="A369" s="193"/>
      <c r="B369" s="193"/>
      <c r="C369" s="193"/>
      <c r="D369" s="193"/>
      <c r="E369" s="193"/>
      <c r="F369" s="193"/>
      <c r="G369" s="193"/>
      <c r="H369" s="193"/>
      <c r="I369" s="193"/>
    </row>
    <row r="370" spans="1:9" x14ac:dyDescent="0.3">
      <c r="A370" s="193"/>
      <c r="B370" s="193"/>
      <c r="C370" s="193"/>
      <c r="D370" s="193"/>
      <c r="E370" s="193"/>
      <c r="F370" s="193"/>
      <c r="G370" s="193"/>
      <c r="H370" s="193"/>
      <c r="I370" s="193"/>
    </row>
    <row r="371" spans="1:9" x14ac:dyDescent="0.3">
      <c r="A371" s="193"/>
      <c r="B371" s="193"/>
      <c r="C371" s="193"/>
      <c r="D371" s="193"/>
      <c r="E371" s="193"/>
      <c r="F371" s="193"/>
      <c r="G371" s="193"/>
      <c r="H371" s="193"/>
      <c r="I371" s="193"/>
    </row>
    <row r="372" spans="1:9" x14ac:dyDescent="0.3">
      <c r="A372" s="193"/>
      <c r="B372" s="193"/>
      <c r="C372" s="193"/>
      <c r="D372" s="193"/>
      <c r="E372" s="193"/>
      <c r="F372" s="193"/>
      <c r="G372" s="193"/>
      <c r="H372" s="193"/>
      <c r="I372" s="193"/>
    </row>
    <row r="373" spans="1:9" x14ac:dyDescent="0.3">
      <c r="A373" s="193"/>
      <c r="B373" s="193"/>
      <c r="C373" s="193"/>
      <c r="D373" s="193"/>
      <c r="E373" s="193"/>
      <c r="F373" s="193"/>
      <c r="G373" s="193"/>
      <c r="H373" s="193"/>
      <c r="I373" s="193"/>
    </row>
    <row r="374" spans="1:9" x14ac:dyDescent="0.3">
      <c r="A374" s="193"/>
      <c r="B374" s="193"/>
      <c r="C374" s="193"/>
      <c r="D374" s="193"/>
      <c r="E374" s="193"/>
      <c r="F374" s="193"/>
      <c r="G374" s="193"/>
      <c r="H374" s="193"/>
      <c r="I374" s="193"/>
    </row>
    <row r="375" spans="1:9" x14ac:dyDescent="0.3">
      <c r="A375" s="193"/>
      <c r="B375" s="193"/>
      <c r="C375" s="193"/>
      <c r="D375" s="193"/>
      <c r="E375" s="193"/>
      <c r="F375" s="193"/>
      <c r="G375" s="193"/>
      <c r="H375" s="193"/>
      <c r="I375" s="193"/>
    </row>
    <row r="376" spans="1:9" x14ac:dyDescent="0.3">
      <c r="A376" s="193"/>
      <c r="B376" s="193"/>
      <c r="C376" s="193"/>
      <c r="D376" s="193"/>
      <c r="E376" s="193"/>
      <c r="F376" s="193"/>
      <c r="G376" s="193"/>
      <c r="H376" s="193"/>
      <c r="I376" s="193"/>
    </row>
    <row r="377" spans="1:9" x14ac:dyDescent="0.3">
      <c r="A377" s="193"/>
      <c r="B377" s="193"/>
      <c r="C377" s="193"/>
      <c r="D377" s="193"/>
      <c r="E377" s="193"/>
      <c r="F377" s="193"/>
      <c r="G377" s="193"/>
      <c r="H377" s="193"/>
      <c r="I377" s="193"/>
    </row>
    <row r="378" spans="1:9" x14ac:dyDescent="0.3">
      <c r="A378" s="193"/>
      <c r="B378" s="193"/>
      <c r="C378" s="193"/>
      <c r="D378" s="193"/>
      <c r="E378" s="193"/>
      <c r="F378" s="193"/>
      <c r="G378" s="193"/>
      <c r="H378" s="193"/>
      <c r="I378" s="193"/>
    </row>
    <row r="379" spans="1:9" x14ac:dyDescent="0.3">
      <c r="A379" s="193"/>
      <c r="B379" s="193"/>
      <c r="C379" s="193"/>
      <c r="D379" s="193"/>
      <c r="E379" s="193"/>
      <c r="F379" s="193"/>
      <c r="G379" s="193"/>
      <c r="H379" s="193"/>
      <c r="I379" s="193"/>
    </row>
    <row r="380" spans="1:9" x14ac:dyDescent="0.3">
      <c r="A380" s="193"/>
      <c r="B380" s="193"/>
      <c r="C380" s="193"/>
      <c r="D380" s="193"/>
      <c r="E380" s="193"/>
      <c r="F380" s="193"/>
      <c r="G380" s="193"/>
      <c r="H380" s="193"/>
      <c r="I380" s="193"/>
    </row>
    <row r="381" spans="1:9" x14ac:dyDescent="0.3">
      <c r="A381" s="193"/>
      <c r="B381" s="193"/>
      <c r="C381" s="193"/>
      <c r="D381" s="193"/>
      <c r="E381" s="193"/>
      <c r="F381" s="193"/>
      <c r="G381" s="193"/>
      <c r="H381" s="193"/>
      <c r="I381" s="193"/>
    </row>
    <row r="382" spans="1:9" x14ac:dyDescent="0.3">
      <c r="A382" s="193"/>
      <c r="B382" s="193"/>
      <c r="C382" s="193"/>
      <c r="D382" s="193"/>
      <c r="E382" s="193"/>
      <c r="F382" s="193"/>
      <c r="G382" s="193"/>
      <c r="H382" s="193"/>
      <c r="I382" s="193"/>
    </row>
    <row r="383" spans="1:9" x14ac:dyDescent="0.3">
      <c r="A383" s="193"/>
      <c r="B383" s="193"/>
      <c r="C383" s="193"/>
      <c r="D383" s="193"/>
      <c r="E383" s="193"/>
      <c r="F383" s="193"/>
      <c r="G383" s="193"/>
      <c r="H383" s="193"/>
      <c r="I383" s="193"/>
    </row>
    <row r="384" spans="1:9" x14ac:dyDescent="0.3">
      <c r="A384" s="193"/>
      <c r="B384" s="193"/>
      <c r="C384" s="193"/>
      <c r="D384" s="193"/>
      <c r="E384" s="193"/>
      <c r="F384" s="193"/>
      <c r="G384" s="193"/>
      <c r="H384" s="193"/>
      <c r="I384" s="193"/>
    </row>
    <row r="385" spans="1:9" x14ac:dyDescent="0.3">
      <c r="A385" s="193"/>
      <c r="B385" s="193"/>
      <c r="C385" s="193"/>
      <c r="D385" s="193"/>
      <c r="E385" s="193"/>
      <c r="F385" s="193"/>
      <c r="G385" s="193"/>
      <c r="H385" s="193"/>
      <c r="I385" s="193"/>
    </row>
    <row r="386" spans="1:9" x14ac:dyDescent="0.3">
      <c r="A386" s="193"/>
      <c r="B386" s="193"/>
      <c r="C386" s="193"/>
      <c r="D386" s="193"/>
      <c r="E386" s="193"/>
      <c r="F386" s="193"/>
      <c r="G386" s="193"/>
      <c r="H386" s="193"/>
      <c r="I386" s="193"/>
    </row>
    <row r="387" spans="1:9" x14ac:dyDescent="0.3">
      <c r="A387" s="193"/>
      <c r="B387" s="193"/>
      <c r="C387" s="193"/>
      <c r="D387" s="193"/>
      <c r="E387" s="193"/>
      <c r="F387" s="193"/>
      <c r="G387" s="193"/>
      <c r="H387" s="193"/>
      <c r="I387" s="193"/>
    </row>
    <row r="388" spans="1:9" x14ac:dyDescent="0.3">
      <c r="A388" s="193"/>
      <c r="B388" s="193"/>
      <c r="C388" s="193"/>
      <c r="D388" s="193"/>
      <c r="E388" s="193"/>
      <c r="F388" s="193"/>
      <c r="G388" s="193"/>
      <c r="H388" s="193"/>
      <c r="I388" s="193"/>
    </row>
    <row r="389" spans="1:9" x14ac:dyDescent="0.3">
      <c r="A389" s="193"/>
      <c r="B389" s="193"/>
      <c r="C389" s="193"/>
      <c r="D389" s="193"/>
      <c r="E389" s="193"/>
      <c r="F389" s="193"/>
      <c r="G389" s="193"/>
      <c r="H389" s="193"/>
      <c r="I389" s="193"/>
    </row>
    <row r="390" spans="1:9" x14ac:dyDescent="0.3">
      <c r="A390" s="193"/>
      <c r="B390" s="193"/>
      <c r="C390" s="193"/>
      <c r="D390" s="193"/>
      <c r="E390" s="193"/>
      <c r="F390" s="193"/>
      <c r="G390" s="193"/>
      <c r="H390" s="193"/>
      <c r="I390" s="193"/>
    </row>
    <row r="391" spans="1:9" x14ac:dyDescent="0.3">
      <c r="A391" s="193"/>
      <c r="B391" s="193"/>
      <c r="C391" s="193"/>
      <c r="D391" s="193"/>
      <c r="E391" s="193"/>
      <c r="F391" s="193"/>
      <c r="G391" s="193"/>
      <c r="H391" s="193"/>
      <c r="I391" s="193"/>
    </row>
    <row r="392" spans="1:9" x14ac:dyDescent="0.3">
      <c r="A392" s="193"/>
      <c r="B392" s="193"/>
      <c r="C392" s="193"/>
      <c r="D392" s="193"/>
      <c r="E392" s="193"/>
      <c r="F392" s="193"/>
      <c r="G392" s="193"/>
      <c r="H392" s="193"/>
      <c r="I392" s="193"/>
    </row>
    <row r="393" spans="1:9" x14ac:dyDescent="0.3">
      <c r="A393" s="193"/>
      <c r="B393" s="193"/>
      <c r="C393" s="193"/>
      <c r="D393" s="193"/>
      <c r="E393" s="193"/>
      <c r="F393" s="193"/>
      <c r="G393" s="193"/>
      <c r="H393" s="193"/>
      <c r="I393" s="193"/>
    </row>
    <row r="394" spans="1:9" x14ac:dyDescent="0.3">
      <c r="A394" s="193"/>
      <c r="B394" s="193"/>
      <c r="C394" s="193"/>
      <c r="D394" s="193"/>
      <c r="E394" s="193"/>
      <c r="F394" s="193"/>
      <c r="G394" s="193"/>
      <c r="H394" s="193"/>
      <c r="I394" s="193"/>
    </row>
    <row r="395" spans="1:9" x14ac:dyDescent="0.3">
      <c r="A395" s="193"/>
      <c r="B395" s="193"/>
      <c r="C395" s="193"/>
      <c r="D395" s="193"/>
      <c r="E395" s="193"/>
      <c r="F395" s="193"/>
      <c r="G395" s="193"/>
      <c r="H395" s="193"/>
      <c r="I395" s="193"/>
    </row>
    <row r="396" spans="1:9" x14ac:dyDescent="0.3">
      <c r="A396" s="193"/>
      <c r="B396" s="193"/>
      <c r="C396" s="193"/>
      <c r="D396" s="193"/>
      <c r="E396" s="193"/>
      <c r="F396" s="193"/>
      <c r="G396" s="193"/>
      <c r="H396" s="193"/>
      <c r="I396" s="193"/>
    </row>
    <row r="397" spans="1:9" x14ac:dyDescent="0.3">
      <c r="A397" s="193"/>
      <c r="B397" s="193"/>
      <c r="C397" s="193"/>
      <c r="D397" s="193"/>
      <c r="E397" s="193"/>
      <c r="F397" s="193"/>
      <c r="G397" s="193"/>
      <c r="H397" s="193"/>
      <c r="I397" s="193"/>
    </row>
    <row r="398" spans="1:9" x14ac:dyDescent="0.3">
      <c r="A398" s="193"/>
      <c r="B398" s="193"/>
      <c r="C398" s="193"/>
      <c r="D398" s="193"/>
      <c r="E398" s="193"/>
      <c r="F398" s="193"/>
      <c r="G398" s="193"/>
      <c r="H398" s="193"/>
      <c r="I398" s="193"/>
    </row>
    <row r="399" spans="1:9" x14ac:dyDescent="0.3">
      <c r="A399" s="193"/>
      <c r="B399" s="193"/>
      <c r="C399" s="193"/>
      <c r="D399" s="193"/>
      <c r="E399" s="193"/>
      <c r="F399" s="193"/>
      <c r="G399" s="193"/>
      <c r="H399" s="193"/>
      <c r="I399" s="193"/>
    </row>
    <row r="400" spans="1:9" x14ac:dyDescent="0.3">
      <c r="A400" s="193"/>
      <c r="B400" s="193"/>
      <c r="C400" s="193"/>
      <c r="D400" s="193"/>
      <c r="E400" s="193"/>
      <c r="F400" s="193"/>
      <c r="G400" s="193"/>
      <c r="H400" s="193"/>
      <c r="I400" s="193"/>
    </row>
    <row r="401" spans="1:9" x14ac:dyDescent="0.3">
      <c r="A401" s="193"/>
      <c r="B401" s="193"/>
      <c r="C401" s="193"/>
      <c r="D401" s="193"/>
      <c r="E401" s="193"/>
      <c r="F401" s="193"/>
      <c r="G401" s="193"/>
      <c r="H401" s="193"/>
      <c r="I401" s="193"/>
    </row>
    <row r="402" spans="1:9" x14ac:dyDescent="0.3">
      <c r="A402" s="193"/>
      <c r="B402" s="193"/>
      <c r="C402" s="193"/>
      <c r="D402" s="193"/>
      <c r="E402" s="193"/>
      <c r="F402" s="193"/>
      <c r="G402" s="193"/>
      <c r="H402" s="193"/>
      <c r="I402" s="193"/>
    </row>
    <row r="403" spans="1:9" x14ac:dyDescent="0.3">
      <c r="A403" s="193"/>
      <c r="B403" s="193"/>
      <c r="C403" s="193"/>
      <c r="D403" s="193"/>
      <c r="E403" s="193"/>
      <c r="F403" s="193"/>
      <c r="G403" s="193"/>
      <c r="H403" s="193"/>
      <c r="I403" s="193"/>
    </row>
    <row r="404" spans="1:9" x14ac:dyDescent="0.3">
      <c r="A404" s="193"/>
      <c r="B404" s="193"/>
      <c r="C404" s="193"/>
      <c r="D404" s="193"/>
      <c r="E404" s="193"/>
      <c r="F404" s="193"/>
      <c r="G404" s="193"/>
      <c r="H404" s="193"/>
      <c r="I404" s="193"/>
    </row>
    <row r="405" spans="1:9" x14ac:dyDescent="0.3">
      <c r="A405" s="193"/>
      <c r="B405" s="193"/>
      <c r="C405" s="193"/>
      <c r="D405" s="193"/>
      <c r="E405" s="193"/>
      <c r="F405" s="193"/>
      <c r="G405" s="193"/>
      <c r="H405" s="193"/>
      <c r="I405" s="193"/>
    </row>
    <row r="406" spans="1:9" x14ac:dyDescent="0.3">
      <c r="A406" s="193"/>
      <c r="B406" s="193"/>
      <c r="C406" s="193"/>
      <c r="D406" s="193"/>
      <c r="E406" s="193"/>
      <c r="F406" s="193"/>
      <c r="G406" s="193"/>
      <c r="H406" s="193"/>
      <c r="I406" s="193"/>
    </row>
    <row r="407" spans="1:9" x14ac:dyDescent="0.3">
      <c r="A407" s="193"/>
      <c r="B407" s="193"/>
      <c r="C407" s="193"/>
      <c r="D407" s="193"/>
      <c r="E407" s="193"/>
      <c r="F407" s="193"/>
      <c r="G407" s="193"/>
      <c r="H407" s="193"/>
      <c r="I407" s="193"/>
    </row>
    <row r="408" spans="1:9" x14ac:dyDescent="0.3">
      <c r="A408" s="193"/>
      <c r="B408" s="193"/>
      <c r="C408" s="193"/>
      <c r="D408" s="193"/>
      <c r="E408" s="193"/>
      <c r="F408" s="193"/>
      <c r="G408" s="193"/>
      <c r="H408" s="193"/>
      <c r="I408" s="193"/>
    </row>
    <row r="409" spans="1:9" x14ac:dyDescent="0.3">
      <c r="A409" s="193"/>
      <c r="B409" s="193"/>
      <c r="C409" s="193"/>
      <c r="D409" s="193"/>
      <c r="E409" s="193"/>
      <c r="F409" s="193"/>
      <c r="G409" s="193"/>
      <c r="H409" s="193"/>
      <c r="I409" s="193"/>
    </row>
    <row r="410" spans="1:9" x14ac:dyDescent="0.3">
      <c r="A410" s="193"/>
      <c r="B410" s="193"/>
      <c r="C410" s="193"/>
      <c r="D410" s="193"/>
      <c r="E410" s="193"/>
      <c r="F410" s="193"/>
      <c r="G410" s="193"/>
      <c r="H410" s="193"/>
      <c r="I410" s="193"/>
    </row>
    <row r="411" spans="1:9" x14ac:dyDescent="0.3">
      <c r="A411" s="193"/>
      <c r="B411" s="193"/>
      <c r="C411" s="193"/>
      <c r="D411" s="193"/>
      <c r="E411" s="193"/>
      <c r="F411" s="193"/>
      <c r="G411" s="193"/>
      <c r="H411" s="193"/>
      <c r="I411" s="193"/>
    </row>
    <row r="412" spans="1:9" x14ac:dyDescent="0.3">
      <c r="A412" s="193"/>
      <c r="B412" s="193"/>
      <c r="C412" s="193"/>
      <c r="D412" s="193"/>
      <c r="E412" s="193"/>
      <c r="F412" s="193"/>
      <c r="G412" s="193"/>
      <c r="H412" s="193"/>
      <c r="I412" s="193"/>
    </row>
    <row r="413" spans="1:9" x14ac:dyDescent="0.3">
      <c r="A413" s="193"/>
      <c r="B413" s="193"/>
      <c r="C413" s="193"/>
      <c r="D413" s="193"/>
      <c r="E413" s="193"/>
      <c r="F413" s="193"/>
      <c r="G413" s="193"/>
      <c r="H413" s="193"/>
      <c r="I413" s="193"/>
    </row>
    <row r="414" spans="1:9" x14ac:dyDescent="0.3">
      <c r="A414" s="193"/>
      <c r="B414" s="193"/>
      <c r="C414" s="193"/>
      <c r="D414" s="193"/>
      <c r="E414" s="193"/>
      <c r="F414" s="193"/>
      <c r="G414" s="193"/>
      <c r="H414" s="193"/>
      <c r="I414" s="193"/>
    </row>
    <row r="415" spans="1:9" x14ac:dyDescent="0.3">
      <c r="A415" s="193"/>
      <c r="B415" s="193"/>
      <c r="C415" s="193"/>
      <c r="D415" s="193"/>
      <c r="E415" s="193"/>
      <c r="F415" s="193"/>
      <c r="G415" s="193"/>
      <c r="H415" s="193"/>
      <c r="I415" s="193"/>
    </row>
    <row r="416" spans="1:9" x14ac:dyDescent="0.3">
      <c r="A416" s="193"/>
      <c r="B416" s="193"/>
      <c r="C416" s="193"/>
      <c r="D416" s="193"/>
      <c r="E416" s="193"/>
      <c r="F416" s="193"/>
      <c r="G416" s="193"/>
      <c r="H416" s="193"/>
      <c r="I416" s="193"/>
    </row>
    <row r="417" spans="1:9" x14ac:dyDescent="0.3">
      <c r="A417" s="193"/>
      <c r="B417" s="193"/>
      <c r="C417" s="193"/>
      <c r="D417" s="193"/>
      <c r="E417" s="193"/>
      <c r="F417" s="193"/>
      <c r="G417" s="193"/>
      <c r="H417" s="193"/>
      <c r="I417" s="193"/>
    </row>
    <row r="418" spans="1:9" x14ac:dyDescent="0.3">
      <c r="A418" s="193"/>
      <c r="B418" s="193"/>
      <c r="C418" s="193"/>
      <c r="D418" s="193"/>
      <c r="E418" s="193"/>
      <c r="F418" s="193"/>
      <c r="G418" s="193"/>
      <c r="H418" s="193"/>
      <c r="I418" s="193"/>
    </row>
    <row r="419" spans="1:9" x14ac:dyDescent="0.3">
      <c r="A419" s="193"/>
      <c r="B419" s="193"/>
      <c r="C419" s="193"/>
      <c r="D419" s="193"/>
      <c r="E419" s="193"/>
      <c r="F419" s="193"/>
      <c r="G419" s="193"/>
      <c r="H419" s="193"/>
      <c r="I419" s="193"/>
    </row>
  </sheetData>
  <sheetProtection selectLockedCells="1"/>
  <mergeCells count="32">
    <mergeCell ref="A47:F47"/>
    <mergeCell ref="G47:I47"/>
    <mergeCell ref="A49:F49"/>
    <mergeCell ref="G49:I49"/>
    <mergeCell ref="A37:I37"/>
    <mergeCell ref="A38:I38"/>
    <mergeCell ref="A41:I41"/>
    <mergeCell ref="A43:I43"/>
    <mergeCell ref="A45:I45"/>
    <mergeCell ref="A11:B11"/>
    <mergeCell ref="C12:I12"/>
    <mergeCell ref="A26:B26"/>
    <mergeCell ref="C27:I27"/>
    <mergeCell ref="C29:I29"/>
    <mergeCell ref="C14:I14"/>
    <mergeCell ref="C24:D24"/>
    <mergeCell ref="A51:F51"/>
    <mergeCell ref="G51:I51"/>
    <mergeCell ref="A2:I2"/>
    <mergeCell ref="C18:E18"/>
    <mergeCell ref="C22:D22"/>
    <mergeCell ref="A39:I39"/>
    <mergeCell ref="A40:I40"/>
    <mergeCell ref="C31:I31"/>
    <mergeCell ref="A33:I33"/>
    <mergeCell ref="A5:I5"/>
    <mergeCell ref="C7:I7"/>
    <mergeCell ref="C16:I16"/>
    <mergeCell ref="C20:D20"/>
    <mergeCell ref="A35:I35"/>
    <mergeCell ref="A7:B7"/>
    <mergeCell ref="C8:I8"/>
  </mergeCells>
  <conditionalFormatting sqref="C22">
    <cfRule type="cellIs" dxfId="255" priority="59" operator="equal">
      <formula>0</formula>
    </cfRule>
  </conditionalFormatting>
  <conditionalFormatting sqref="C7">
    <cfRule type="containsBlanks" dxfId="254" priority="66">
      <formula>LEN(TRIM(C7))=0</formula>
    </cfRule>
  </conditionalFormatting>
  <conditionalFormatting sqref="C8">
    <cfRule type="containsBlanks" dxfId="253" priority="40">
      <formula>LEN(TRIM(C8))=0</formula>
    </cfRule>
  </conditionalFormatting>
  <conditionalFormatting sqref="C7:I8">
    <cfRule type="cellIs" dxfId="252" priority="31" operator="equal">
      <formula>""</formula>
    </cfRule>
  </conditionalFormatting>
  <conditionalFormatting sqref="C12">
    <cfRule type="containsBlanks" dxfId="251" priority="30">
      <formula>LEN(TRIM(C12))=0</formula>
    </cfRule>
  </conditionalFormatting>
  <conditionalFormatting sqref="C12:I12">
    <cfRule type="cellIs" dxfId="250" priority="29" operator="equal">
      <formula>""</formula>
    </cfRule>
  </conditionalFormatting>
  <conditionalFormatting sqref="C14">
    <cfRule type="containsBlanks" dxfId="249" priority="28">
      <formula>LEN(TRIM(C14))=0</formula>
    </cfRule>
  </conditionalFormatting>
  <conditionalFormatting sqref="C14:I14">
    <cfRule type="cellIs" dxfId="248" priority="27" operator="equal">
      <formula>""</formula>
    </cfRule>
  </conditionalFormatting>
  <conditionalFormatting sqref="C16">
    <cfRule type="containsBlanks" dxfId="247" priority="26">
      <formula>LEN(TRIM(C16))=0</formula>
    </cfRule>
  </conditionalFormatting>
  <conditionalFormatting sqref="C16:I16">
    <cfRule type="cellIs" dxfId="246" priority="25" operator="equal">
      <formula>""</formula>
    </cfRule>
  </conditionalFormatting>
  <conditionalFormatting sqref="C18">
    <cfRule type="containsBlanks" dxfId="245" priority="24">
      <formula>LEN(TRIM(C18))=0</formula>
    </cfRule>
  </conditionalFormatting>
  <conditionalFormatting sqref="C18:E18">
    <cfRule type="cellIs" dxfId="244" priority="23" operator="equal">
      <formula>""</formula>
    </cfRule>
  </conditionalFormatting>
  <conditionalFormatting sqref="C20">
    <cfRule type="containsBlanks" dxfId="243" priority="22">
      <formula>LEN(TRIM(C20))=0</formula>
    </cfRule>
  </conditionalFormatting>
  <conditionalFormatting sqref="C20:D20">
    <cfRule type="cellIs" dxfId="242" priority="21" operator="equal">
      <formula>""</formula>
    </cfRule>
  </conditionalFormatting>
  <conditionalFormatting sqref="C27">
    <cfRule type="containsBlanks" dxfId="241" priority="20">
      <formula>LEN(TRIM(C27))=0</formula>
    </cfRule>
  </conditionalFormatting>
  <conditionalFormatting sqref="C27:I27">
    <cfRule type="cellIs" dxfId="240" priority="19" operator="equal">
      <formula>""</formula>
    </cfRule>
  </conditionalFormatting>
  <conditionalFormatting sqref="C29">
    <cfRule type="containsBlanks" dxfId="239" priority="18">
      <formula>LEN(TRIM(C29))=0</formula>
    </cfRule>
  </conditionalFormatting>
  <conditionalFormatting sqref="C29:I29">
    <cfRule type="cellIs" dxfId="238" priority="17" operator="equal">
      <formula>""</formula>
    </cfRule>
  </conditionalFormatting>
  <conditionalFormatting sqref="C31">
    <cfRule type="containsBlanks" dxfId="237" priority="16">
      <formula>LEN(TRIM(C31))=0</formula>
    </cfRule>
  </conditionalFormatting>
  <conditionalFormatting sqref="C31:I31">
    <cfRule type="cellIs" dxfId="236" priority="15" operator="equal">
      <formula>""</formula>
    </cfRule>
  </conditionalFormatting>
  <conditionalFormatting sqref="A41">
    <cfRule type="cellIs" dxfId="235" priority="12" operator="equal">
      <formula>"Répondez ici"</formula>
    </cfRule>
  </conditionalFormatting>
  <conditionalFormatting sqref="C24">
    <cfRule type="containsBlanks" dxfId="234" priority="9">
      <formula>LEN(TRIM(C24))=0</formula>
    </cfRule>
  </conditionalFormatting>
  <conditionalFormatting sqref="C24">
    <cfRule type="cellIs" dxfId="233" priority="8" operator="equal">
      <formula>""</formula>
    </cfRule>
  </conditionalFormatting>
  <conditionalFormatting sqref="A45">
    <cfRule type="cellIs" dxfId="232" priority="7" operator="equal">
      <formula>"Répondez ici"</formula>
    </cfRule>
  </conditionalFormatting>
  <conditionalFormatting sqref="G47:I47">
    <cfRule type="cellIs" dxfId="231" priority="6" operator="equal">
      <formula>"Répondez ici"</formula>
    </cfRule>
  </conditionalFormatting>
  <conditionalFormatting sqref="G49:I49">
    <cfRule type="cellIs" dxfId="230" priority="5" operator="equal">
      <formula>"Répondez ici"</formula>
    </cfRule>
  </conditionalFormatting>
  <conditionalFormatting sqref="A37">
    <cfRule type="cellIs" dxfId="229" priority="3" operator="equal">
      <formula>"Répondez ici"</formula>
    </cfRule>
  </conditionalFormatting>
  <conditionalFormatting sqref="G51:I51">
    <cfRule type="cellIs" dxfId="228" priority="1" operator="equal">
      <formula>"Répondez ici"</formula>
    </cfRule>
  </conditionalFormatting>
  <dataValidations count="6">
    <dataValidation type="list" allowBlank="1" showInputMessage="1" showErrorMessage="1" sqref="I20:I21 E20 C21:F21">
      <formula1>$K$8:$K$17</formula1>
    </dataValidation>
    <dataValidation allowBlank="1" showInputMessage="1" showErrorMessage="1" promptTitle="Indiquez le nom et adresse du PO" prompt=" " sqref="C7:I7"/>
    <dataValidation type="list" showInputMessage="1" showErrorMessage="1" promptTitle="Choississez votre MA" prompt="   " sqref="F19:G19">
      <formula1>$K$22:$K$25</formula1>
    </dataValidation>
    <dataValidation type="list" allowBlank="1" showInputMessage="1" showErrorMessage="1" sqref="C20:D20">
      <formula1>Liste10</formula1>
    </dataValidation>
    <dataValidation type="list" allowBlank="1" showInputMessage="1" showErrorMessage="1" sqref="C24">
      <formula1>$L$5:$L$6</formula1>
    </dataValidation>
    <dataValidation allowBlank="1" showInputMessage="1" showErrorMessage="1" prompt="Doit être au minimum le dernier jour du mois précédant votre demande," sqref="A49:F49 A51:F51"/>
  </dataValidations>
  <pageMargins left="0.7" right="0.7"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42" r:id="rId4" name="Button 26">
              <controlPr defaultSize="0" print="0" autoFill="0" autoPict="0" macro="[0]!Bouton26_Cliquer" altText="Allez à (navigation entre les onglets)">
                <anchor moveWithCells="1" sizeWithCells="1">
                  <from>
                    <xdr:col>11</xdr:col>
                    <xdr:colOff>114300</xdr:colOff>
                    <xdr:row>1</xdr:row>
                    <xdr:rowOff>251460</xdr:rowOff>
                  </from>
                  <to>
                    <xdr:col>15</xdr:col>
                    <xdr:colOff>266700</xdr:colOff>
                    <xdr:row>1</xdr:row>
                    <xdr:rowOff>762000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promptTitle="Choississez votre MA" prompt="   ">
          <x14:formula1>
            <xm:f>Feuil4!$P$12:$P$24</xm:f>
          </x14:formula1>
          <xm:sqref>C18:E18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R258"/>
  <sheetViews>
    <sheetView showGridLines="0" zoomScaleNormal="100" workbookViewId="0">
      <selection activeCell="A5" sqref="A5"/>
    </sheetView>
  </sheetViews>
  <sheetFormatPr baseColWidth="10" defaultColWidth="11.44140625" defaultRowHeight="14.4" x14ac:dyDescent="0.3"/>
  <cols>
    <col min="1" max="1" width="13.5546875" style="26" customWidth="1"/>
    <col min="2" max="2" width="11.44140625" style="26"/>
    <col min="3" max="3" width="15.6640625" style="26" customWidth="1"/>
    <col min="4" max="4" width="15.33203125" style="26" customWidth="1"/>
    <col min="5" max="5" width="15" style="18" bestFit="1" customWidth="1"/>
    <col min="6" max="6" width="14.5546875" style="26" bestFit="1" customWidth="1"/>
    <col min="7" max="7" width="21.109375" style="26" customWidth="1"/>
    <col min="8" max="8" width="19.5546875" style="26" customWidth="1"/>
    <col min="9" max="10" width="11.44140625" style="26"/>
    <col min="11" max="11" width="4.44140625" style="26" customWidth="1"/>
    <col min="12" max="12" width="14.44140625" style="26" bestFit="1" customWidth="1"/>
    <col min="13" max="13" width="11.44140625" style="26"/>
    <col min="14" max="18" width="11.44140625" style="32"/>
    <col min="19" max="16384" width="11.44140625" style="26"/>
  </cols>
  <sheetData>
    <row r="1" spans="1:9" ht="17.399999999999999" x14ac:dyDescent="0.3">
      <c r="A1" s="301" t="s">
        <v>337</v>
      </c>
      <c r="B1" s="301"/>
      <c r="C1" s="301"/>
      <c r="D1" s="301"/>
      <c r="E1" s="301"/>
      <c r="F1" s="301"/>
      <c r="G1" s="301"/>
      <c r="H1" s="301"/>
      <c r="I1" s="301"/>
    </row>
    <row r="2" spans="1:9" ht="19.5" customHeight="1" x14ac:dyDescent="0.3">
      <c r="A2" s="262" t="s">
        <v>372</v>
      </c>
      <c r="B2" s="262"/>
      <c r="C2" s="262"/>
      <c r="D2" s="262"/>
      <c r="E2" s="262"/>
      <c r="F2" s="262"/>
      <c r="G2" s="262"/>
      <c r="H2" s="262"/>
      <c r="I2" s="262"/>
    </row>
    <row r="4" spans="1:9" x14ac:dyDescent="0.3">
      <c r="A4" s="75" t="s">
        <v>371</v>
      </c>
      <c r="B4" s="81"/>
      <c r="C4" s="81"/>
      <c r="D4" s="81"/>
    </row>
    <row r="5" spans="1:9" x14ac:dyDescent="0.3">
      <c r="A5" s="75"/>
      <c r="B5" s="81"/>
      <c r="C5" s="81"/>
      <c r="D5" s="81"/>
    </row>
    <row r="6" spans="1:9" x14ac:dyDescent="0.3">
      <c r="A6" s="118" t="s">
        <v>244</v>
      </c>
      <c r="B6" s="86">
        <v>500</v>
      </c>
      <c r="C6" s="81"/>
      <c r="D6" s="81"/>
    </row>
    <row r="7" spans="1:9" x14ac:dyDescent="0.3">
      <c r="A7" s="118" t="s">
        <v>245</v>
      </c>
      <c r="B7" s="86">
        <v>0</v>
      </c>
      <c r="C7" s="81"/>
      <c r="D7" s="81"/>
    </row>
    <row r="8" spans="1:9" x14ac:dyDescent="0.3">
      <c r="A8" s="118" t="s">
        <v>246</v>
      </c>
      <c r="B8" s="86">
        <v>0</v>
      </c>
      <c r="C8" s="81"/>
      <c r="D8" s="81"/>
    </row>
    <row r="9" spans="1:9" x14ac:dyDescent="0.3">
      <c r="A9" s="118" t="s">
        <v>247</v>
      </c>
      <c r="B9" s="86">
        <v>0</v>
      </c>
      <c r="C9" s="81"/>
      <c r="D9" s="81"/>
    </row>
    <row r="10" spans="1:9" x14ac:dyDescent="0.3">
      <c r="A10" s="118" t="s">
        <v>248</v>
      </c>
      <c r="B10" s="86">
        <v>0</v>
      </c>
      <c r="C10" s="81"/>
      <c r="D10" s="81"/>
    </row>
    <row r="11" spans="1:9" x14ac:dyDescent="0.3">
      <c r="A11" s="118"/>
      <c r="B11" s="120">
        <f>SUM(B6:B10)</f>
        <v>500</v>
      </c>
      <c r="C11" s="81"/>
      <c r="D11" s="81"/>
    </row>
    <row r="12" spans="1:9" x14ac:dyDescent="0.3">
      <c r="A12" s="81"/>
      <c r="B12" s="81"/>
      <c r="C12" s="81"/>
      <c r="D12" s="81"/>
    </row>
    <row r="13" spans="1:9" x14ac:dyDescent="0.3">
      <c r="A13" s="81"/>
      <c r="B13" s="81"/>
      <c r="C13" s="81"/>
      <c r="D13" s="81"/>
    </row>
    <row r="14" spans="1:9" x14ac:dyDescent="0.3">
      <c r="A14" s="75" t="s">
        <v>252</v>
      </c>
      <c r="B14" s="81"/>
      <c r="C14" s="81"/>
      <c r="D14" s="81"/>
    </row>
    <row r="15" spans="1:9" x14ac:dyDescent="0.3">
      <c r="A15" s="75"/>
      <c r="B15" s="81"/>
      <c r="C15" s="81"/>
      <c r="D15" s="81"/>
    </row>
    <row r="16" spans="1:9" x14ac:dyDescent="0.3">
      <c r="A16" s="118" t="s">
        <v>249</v>
      </c>
      <c r="B16" s="86">
        <v>100</v>
      </c>
      <c r="C16" s="81"/>
      <c r="D16" s="81"/>
    </row>
    <row r="17" spans="1:14" x14ac:dyDescent="0.3">
      <c r="A17" s="118" t="s">
        <v>250</v>
      </c>
      <c r="B17" s="86">
        <v>0</v>
      </c>
      <c r="C17" s="81"/>
      <c r="D17" s="81"/>
    </row>
    <row r="18" spans="1:14" x14ac:dyDescent="0.3">
      <c r="A18" s="16"/>
      <c r="B18" s="120">
        <f>SUM(B16:B17)</f>
        <v>100</v>
      </c>
      <c r="C18" s="81"/>
      <c r="D18" s="81"/>
    </row>
    <row r="21" spans="1:14" s="15" customFormat="1" ht="36.75" customHeight="1" x14ac:dyDescent="0.3">
      <c r="A21" s="262" t="s">
        <v>287</v>
      </c>
      <c r="B21" s="262"/>
      <c r="C21" s="262"/>
      <c r="D21" s="262"/>
      <c r="E21" s="262"/>
      <c r="F21" s="262"/>
      <c r="G21" s="262"/>
      <c r="H21" s="262"/>
      <c r="I21" s="262"/>
    </row>
    <row r="22" spans="1:14" s="15" customFormat="1" x14ac:dyDescent="0.3"/>
    <row r="23" spans="1:14" s="15" customFormat="1" x14ac:dyDescent="0.3">
      <c r="A23" s="121" t="s">
        <v>338</v>
      </c>
      <c r="B23" s="79"/>
      <c r="C23" s="79"/>
      <c r="D23" s="79"/>
      <c r="E23" s="79"/>
    </row>
    <row r="24" spans="1:14" s="15" customFormat="1" x14ac:dyDescent="0.3">
      <c r="A24" s="121"/>
      <c r="B24" s="79"/>
      <c r="C24" s="79"/>
      <c r="D24" s="79"/>
      <c r="E24" s="79"/>
    </row>
    <row r="25" spans="1:14" s="15" customFormat="1" x14ac:dyDescent="0.3">
      <c r="A25" s="294" t="s">
        <v>373</v>
      </c>
      <c r="B25" s="295"/>
      <c r="C25" s="296"/>
      <c r="D25" s="86">
        <v>1000</v>
      </c>
    </row>
    <row r="26" spans="1:14" s="15" customFormat="1" x14ac:dyDescent="0.3">
      <c r="A26" s="294" t="s">
        <v>289</v>
      </c>
      <c r="B26" s="295"/>
      <c r="C26" s="296"/>
      <c r="D26" s="86">
        <v>2500</v>
      </c>
    </row>
    <row r="27" spans="1:14" s="15" customFormat="1" x14ac:dyDescent="0.3">
      <c r="A27" s="294" t="s">
        <v>290</v>
      </c>
      <c r="B27" s="295"/>
      <c r="C27" s="296"/>
      <c r="D27" s="86">
        <v>0</v>
      </c>
    </row>
    <row r="28" spans="1:14" s="15" customFormat="1" x14ac:dyDescent="0.3">
      <c r="A28" s="294" t="s">
        <v>291</v>
      </c>
      <c r="B28" s="295"/>
      <c r="C28" s="296"/>
      <c r="D28" s="86">
        <v>0</v>
      </c>
    </row>
    <row r="29" spans="1:14" s="15" customFormat="1" x14ac:dyDescent="0.3">
      <c r="A29" s="294" t="s">
        <v>292</v>
      </c>
      <c r="B29" s="295"/>
      <c r="C29" s="296"/>
      <c r="D29" s="86">
        <v>0</v>
      </c>
    </row>
    <row r="30" spans="1:14" s="15" customFormat="1" x14ac:dyDescent="0.3">
      <c r="A30" s="294" t="s">
        <v>167</v>
      </c>
      <c r="B30" s="295"/>
      <c r="C30" s="296"/>
      <c r="D30" s="86">
        <v>0</v>
      </c>
      <c r="M30" s="22" t="s">
        <v>298</v>
      </c>
      <c r="N30" s="22">
        <v>1</v>
      </c>
    </row>
    <row r="31" spans="1:14" s="15" customFormat="1" x14ac:dyDescent="0.3">
      <c r="A31" s="79"/>
      <c r="B31" s="79"/>
      <c r="C31" s="79"/>
      <c r="D31" s="120">
        <f>SUM(D25:D30)</f>
        <v>3500</v>
      </c>
      <c r="M31" s="22" t="s">
        <v>299</v>
      </c>
      <c r="N31" s="22">
        <v>2</v>
      </c>
    </row>
    <row r="34" spans="1:14" s="15" customFormat="1" ht="36.75" customHeight="1" x14ac:dyDescent="0.3">
      <c r="A34" s="262" t="s">
        <v>293</v>
      </c>
      <c r="B34" s="262"/>
      <c r="C34" s="262"/>
      <c r="D34" s="262"/>
      <c r="E34" s="262"/>
      <c r="F34" s="262"/>
      <c r="G34" s="262"/>
      <c r="H34" s="262"/>
      <c r="I34" s="262"/>
      <c r="M34" s="22"/>
      <c r="N34" s="22">
        <v>4</v>
      </c>
    </row>
    <row r="35" spans="1:14" s="15" customFormat="1" x14ac:dyDescent="0.3">
      <c r="M35" s="22"/>
      <c r="N35" s="22">
        <v>5</v>
      </c>
    </row>
    <row r="36" spans="1:14" s="15" customFormat="1" x14ac:dyDescent="0.3">
      <c r="A36" s="122" t="s">
        <v>251</v>
      </c>
      <c r="B36" s="14"/>
      <c r="C36" s="14"/>
      <c r="D36" s="14"/>
      <c r="E36" s="14"/>
      <c r="F36" s="14"/>
      <c r="G36" s="119"/>
      <c r="H36" s="119"/>
      <c r="I36" s="119"/>
      <c r="M36" s="22"/>
      <c r="N36" s="22">
        <v>6</v>
      </c>
    </row>
    <row r="37" spans="1:14" s="15" customFormat="1" x14ac:dyDescent="0.3">
      <c r="B37" s="14"/>
      <c r="C37" s="14"/>
      <c r="D37" s="89">
        <v>43905</v>
      </c>
      <c r="E37" s="22"/>
      <c r="F37" s="14"/>
      <c r="G37" s="22"/>
      <c r="H37" s="22">
        <f>+I2</f>
        <v>0</v>
      </c>
      <c r="I37" s="119"/>
      <c r="M37" s="22"/>
      <c r="N37" s="22">
        <v>7</v>
      </c>
    </row>
    <row r="38" spans="1:14" s="15" customFormat="1" x14ac:dyDescent="0.3">
      <c r="A38" s="299" t="s">
        <v>294</v>
      </c>
      <c r="B38" s="300"/>
      <c r="C38" s="300"/>
      <c r="D38" s="90">
        <v>100000</v>
      </c>
      <c r="E38" s="22"/>
      <c r="F38" s="174"/>
      <c r="G38" s="22">
        <f>+D47*9</f>
        <v>9000</v>
      </c>
      <c r="H38" s="22">
        <f>+D47*(H37+H49)</f>
        <v>3000</v>
      </c>
      <c r="I38" s="119"/>
      <c r="M38" s="22"/>
      <c r="N38" s="22">
        <v>8</v>
      </c>
    </row>
    <row r="39" spans="1:14" s="15" customFormat="1" x14ac:dyDescent="0.3">
      <c r="A39" s="299" t="s">
        <v>295</v>
      </c>
      <c r="B39" s="300"/>
      <c r="C39" s="300"/>
      <c r="D39" s="90">
        <v>100000</v>
      </c>
      <c r="E39" s="22"/>
      <c r="F39" s="119"/>
      <c r="G39" s="22">
        <f>+D54*9</f>
        <v>9000</v>
      </c>
      <c r="H39" s="22">
        <f>+D54*(H37+H56)</f>
        <v>3000</v>
      </c>
      <c r="I39" s="119"/>
      <c r="J39" s="119"/>
      <c r="K39" s="119"/>
      <c r="M39" s="22"/>
      <c r="N39" s="22">
        <v>9</v>
      </c>
    </row>
    <row r="40" spans="1:14" s="15" customFormat="1" x14ac:dyDescent="0.3">
      <c r="A40" s="299" t="s">
        <v>296</v>
      </c>
      <c r="B40" s="300"/>
      <c r="C40" s="300"/>
      <c r="D40" s="90">
        <v>100000</v>
      </c>
      <c r="E40" s="22"/>
      <c r="F40" s="119"/>
      <c r="G40" s="22">
        <f>+D54*9</f>
        <v>9000</v>
      </c>
      <c r="H40" s="22">
        <f>+D61*(H37+H63)</f>
        <v>3000</v>
      </c>
      <c r="I40" s="119"/>
      <c r="J40" s="119"/>
      <c r="K40" s="119"/>
      <c r="M40" s="22"/>
      <c r="N40" s="22">
        <v>10</v>
      </c>
    </row>
    <row r="41" spans="1:14" s="15" customFormat="1" x14ac:dyDescent="0.3">
      <c r="A41" s="299" t="s">
        <v>297</v>
      </c>
      <c r="B41" s="300"/>
      <c r="C41" s="300"/>
      <c r="D41" s="90">
        <v>100000</v>
      </c>
      <c r="E41" s="22"/>
      <c r="F41" s="119"/>
      <c r="G41" s="22">
        <f>+D68*9</f>
        <v>9000</v>
      </c>
      <c r="H41" s="22">
        <f>+D68*(H37+H70)</f>
        <v>3000</v>
      </c>
      <c r="I41" s="119"/>
      <c r="J41" s="119"/>
      <c r="K41" s="119"/>
      <c r="M41" s="22"/>
      <c r="N41" s="22">
        <v>11</v>
      </c>
    </row>
    <row r="42" spans="1:14" s="15" customFormat="1" x14ac:dyDescent="0.3">
      <c r="A42" s="14"/>
      <c r="B42" s="14"/>
      <c r="C42" s="14"/>
      <c r="D42" s="91">
        <f>SUM(D38:D41)</f>
        <v>400000</v>
      </c>
      <c r="E42" s="22"/>
      <c r="F42" s="119"/>
      <c r="G42" s="22">
        <f>SUM(G38:G41)</f>
        <v>36000</v>
      </c>
      <c r="H42" s="22">
        <f>SUM(H38:H41)</f>
        <v>12000</v>
      </c>
      <c r="I42" s="119"/>
      <c r="J42" s="119"/>
      <c r="K42" s="119"/>
      <c r="M42" s="22"/>
      <c r="N42" s="22">
        <v>12</v>
      </c>
    </row>
    <row r="43" spans="1:14" s="15" customFormat="1" x14ac:dyDescent="0.3">
      <c r="A43" s="14"/>
      <c r="B43" s="14"/>
      <c r="C43" s="14"/>
      <c r="D43" s="119"/>
      <c r="E43" s="119"/>
      <c r="F43" s="119"/>
      <c r="G43" s="119"/>
      <c r="H43" s="119"/>
      <c r="I43" s="119"/>
      <c r="J43" s="119"/>
      <c r="K43" s="119"/>
    </row>
    <row r="44" spans="1:14" s="15" customFormat="1" x14ac:dyDescent="0.3">
      <c r="A44" s="126" t="s">
        <v>220</v>
      </c>
      <c r="B44" s="14"/>
      <c r="D44" s="127">
        <f>SUM(D47:D48)</f>
        <v>1100</v>
      </c>
      <c r="E44" s="119"/>
      <c r="F44" s="119"/>
      <c r="G44" s="119"/>
      <c r="H44" s="119"/>
      <c r="I44" s="119"/>
      <c r="J44" s="119"/>
      <c r="K44" s="119"/>
    </row>
    <row r="45" spans="1:14" s="15" customFormat="1" x14ac:dyDescent="0.3">
      <c r="A45" s="14" t="s">
        <v>328</v>
      </c>
      <c r="B45" s="14"/>
      <c r="D45" s="110">
        <v>44075</v>
      </c>
      <c r="E45" s="119"/>
      <c r="F45" s="119"/>
      <c r="G45" s="119"/>
      <c r="H45" s="119"/>
      <c r="I45" s="119"/>
      <c r="J45" s="119"/>
      <c r="K45" s="119"/>
    </row>
    <row r="46" spans="1:14" s="15" customFormat="1" x14ac:dyDescent="0.3">
      <c r="A46" s="14" t="s">
        <v>329</v>
      </c>
      <c r="B46" s="14"/>
      <c r="D46" s="110">
        <v>44196</v>
      </c>
      <c r="E46" s="119"/>
      <c r="F46" s="119"/>
      <c r="G46" s="119"/>
      <c r="H46" s="119"/>
      <c r="I46" s="119"/>
      <c r="J46" s="119"/>
      <c r="K46" s="119"/>
    </row>
    <row r="47" spans="1:14" s="15" customFormat="1" x14ac:dyDescent="0.3">
      <c r="A47" s="14" t="s">
        <v>221</v>
      </c>
      <c r="B47" s="14"/>
      <c r="D47" s="62">
        <v>1000</v>
      </c>
      <c r="E47" s="119"/>
      <c r="F47" s="119"/>
      <c r="H47" s="119"/>
      <c r="I47" s="119"/>
      <c r="J47" s="119"/>
      <c r="K47" s="119"/>
    </row>
    <row r="48" spans="1:14" s="15" customFormat="1" ht="15.6" x14ac:dyDescent="0.3">
      <c r="A48" s="14" t="s">
        <v>222</v>
      </c>
      <c r="B48" s="14"/>
      <c r="D48" s="62">
        <v>100</v>
      </c>
      <c r="E48" s="119"/>
      <c r="F48" s="119"/>
      <c r="G48" s="19"/>
      <c r="H48" s="119"/>
      <c r="I48" s="119"/>
      <c r="J48" s="119"/>
      <c r="K48" s="119"/>
    </row>
    <row r="49" spans="1:11" s="15" customFormat="1" x14ac:dyDescent="0.3">
      <c r="A49" s="14" t="s">
        <v>300</v>
      </c>
      <c r="B49" s="14"/>
      <c r="D49" s="195">
        <v>43830</v>
      </c>
      <c r="E49" s="83" t="s">
        <v>298</v>
      </c>
      <c r="F49" s="119" t="str">
        <f xml:space="preserve"> IF(E49="OUI","Combien de mensualités?","")</f>
        <v>Combien de mensualités?</v>
      </c>
      <c r="H49" s="82">
        <v>3</v>
      </c>
      <c r="I49" s="119"/>
      <c r="J49" s="119"/>
      <c r="K49" s="119"/>
    </row>
    <row r="50" spans="1:11" s="15" customFormat="1" x14ac:dyDescent="0.3">
      <c r="A50" s="14"/>
      <c r="B50" s="14"/>
      <c r="D50" s="14"/>
      <c r="E50" s="14"/>
      <c r="F50" s="14"/>
      <c r="G50" s="119"/>
      <c r="H50" s="119"/>
      <c r="I50" s="119"/>
      <c r="J50" s="119"/>
      <c r="K50" s="119"/>
    </row>
    <row r="51" spans="1:11" s="15" customFormat="1" x14ac:dyDescent="0.3">
      <c r="A51" s="126" t="s">
        <v>223</v>
      </c>
      <c r="B51" s="14"/>
      <c r="D51" s="127">
        <f>SUM(D54:D55)</f>
        <v>1200</v>
      </c>
      <c r="E51" s="119"/>
      <c r="F51" s="119"/>
      <c r="G51" s="119"/>
      <c r="H51" s="119"/>
      <c r="I51" s="119"/>
      <c r="J51" s="119"/>
      <c r="K51" s="119"/>
    </row>
    <row r="52" spans="1:11" s="15" customFormat="1" x14ac:dyDescent="0.3">
      <c r="A52" s="14" t="s">
        <v>328</v>
      </c>
      <c r="B52" s="14"/>
      <c r="D52" s="110">
        <v>44075</v>
      </c>
      <c r="E52" s="119"/>
      <c r="F52" s="119"/>
      <c r="G52" s="119"/>
      <c r="H52" s="119"/>
      <c r="I52" s="119"/>
      <c r="J52" s="119"/>
      <c r="K52" s="119"/>
    </row>
    <row r="53" spans="1:11" s="15" customFormat="1" x14ac:dyDescent="0.3">
      <c r="A53" s="14" t="s">
        <v>329</v>
      </c>
      <c r="B53" s="14"/>
      <c r="D53" s="110">
        <v>44196</v>
      </c>
      <c r="E53" s="119"/>
      <c r="F53" s="119"/>
      <c r="G53" s="119"/>
      <c r="H53" s="119"/>
      <c r="I53" s="119"/>
      <c r="J53" s="119"/>
      <c r="K53" s="119"/>
    </row>
    <row r="54" spans="1:11" s="15" customFormat="1" x14ac:dyDescent="0.3">
      <c r="A54" s="14" t="s">
        <v>221</v>
      </c>
      <c r="B54" s="14"/>
      <c r="D54" s="62">
        <v>1000</v>
      </c>
      <c r="E54" s="119"/>
      <c r="F54" s="119"/>
      <c r="G54" s="119"/>
      <c r="H54" s="119"/>
      <c r="I54" s="119"/>
      <c r="J54" s="119"/>
      <c r="K54" s="119"/>
    </row>
    <row r="55" spans="1:11" s="15" customFormat="1" ht="15.75" customHeight="1" x14ac:dyDescent="0.3">
      <c r="A55" s="14" t="s">
        <v>222</v>
      </c>
      <c r="B55" s="14"/>
      <c r="D55" s="62">
        <v>200</v>
      </c>
      <c r="E55" s="119"/>
      <c r="F55" s="119"/>
      <c r="G55" s="119"/>
      <c r="H55" s="119"/>
      <c r="I55" s="119"/>
      <c r="J55" s="119"/>
      <c r="K55" s="119"/>
    </row>
    <row r="56" spans="1:11" s="15" customFormat="1" x14ac:dyDescent="0.3">
      <c r="A56" s="14" t="s">
        <v>300</v>
      </c>
      <c r="B56" s="14"/>
      <c r="D56" s="195">
        <f>+D49</f>
        <v>43830</v>
      </c>
      <c r="E56" s="83" t="s">
        <v>298</v>
      </c>
      <c r="F56" s="119" t="str">
        <f xml:space="preserve"> IF(E56="OUI","Combien de mensualités?","")</f>
        <v>Combien de mensualités?</v>
      </c>
      <c r="H56" s="82">
        <v>3</v>
      </c>
      <c r="I56" s="119"/>
      <c r="J56" s="119"/>
      <c r="K56" s="119"/>
    </row>
    <row r="57" spans="1:11" s="15" customFormat="1" x14ac:dyDescent="0.3">
      <c r="A57" s="14"/>
      <c r="B57" s="14"/>
      <c r="D57" s="14"/>
      <c r="E57" s="119"/>
      <c r="F57" s="119"/>
      <c r="G57" s="119"/>
      <c r="H57" s="119"/>
      <c r="I57" s="119"/>
      <c r="J57" s="119"/>
      <c r="K57" s="119"/>
    </row>
    <row r="58" spans="1:11" s="15" customFormat="1" x14ac:dyDescent="0.3">
      <c r="A58" s="126" t="s">
        <v>224</v>
      </c>
      <c r="B58" s="14"/>
      <c r="D58" s="127">
        <f>SUM(D61:D62)</f>
        <v>1300</v>
      </c>
      <c r="E58" s="119"/>
      <c r="F58" s="119"/>
      <c r="G58" s="119"/>
      <c r="H58" s="119"/>
      <c r="I58" s="119"/>
      <c r="J58" s="119"/>
      <c r="K58" s="119"/>
    </row>
    <row r="59" spans="1:11" s="15" customFormat="1" x14ac:dyDescent="0.3">
      <c r="A59" s="14" t="s">
        <v>328</v>
      </c>
      <c r="B59" s="14"/>
      <c r="D59" s="110">
        <v>44075</v>
      </c>
      <c r="E59" s="119"/>
      <c r="F59" s="119"/>
      <c r="G59" s="119"/>
      <c r="H59" s="119"/>
      <c r="I59" s="119"/>
      <c r="J59" s="119"/>
      <c r="K59" s="119"/>
    </row>
    <row r="60" spans="1:11" s="15" customFormat="1" x14ac:dyDescent="0.3">
      <c r="A60" s="14" t="s">
        <v>329</v>
      </c>
      <c r="B60" s="14"/>
      <c r="D60" s="110">
        <v>44196</v>
      </c>
      <c r="E60" s="119"/>
      <c r="F60" s="119"/>
      <c r="G60" s="119"/>
      <c r="H60" s="119"/>
      <c r="I60" s="119"/>
      <c r="J60" s="119"/>
      <c r="K60" s="119"/>
    </row>
    <row r="61" spans="1:11" s="15" customFormat="1" x14ac:dyDescent="0.3">
      <c r="A61" s="14" t="s">
        <v>221</v>
      </c>
      <c r="B61" s="14"/>
      <c r="D61" s="62">
        <v>1000</v>
      </c>
      <c r="E61" s="119"/>
      <c r="F61" s="119"/>
      <c r="G61" s="119"/>
      <c r="H61" s="119"/>
      <c r="I61" s="119"/>
      <c r="J61" s="119"/>
      <c r="K61" s="119"/>
    </row>
    <row r="62" spans="1:11" s="15" customFormat="1" x14ac:dyDescent="0.3">
      <c r="A62" s="14" t="s">
        <v>222</v>
      </c>
      <c r="B62" s="14"/>
      <c r="D62" s="62">
        <v>300</v>
      </c>
      <c r="E62" s="119"/>
      <c r="F62" s="119"/>
      <c r="G62" s="119"/>
      <c r="H62" s="119"/>
      <c r="I62" s="119"/>
      <c r="J62" s="119"/>
      <c r="K62" s="119"/>
    </row>
    <row r="63" spans="1:11" s="15" customFormat="1" x14ac:dyDescent="0.3">
      <c r="A63" s="14" t="s">
        <v>300</v>
      </c>
      <c r="B63" s="14"/>
      <c r="D63" s="195">
        <f>+D56</f>
        <v>43830</v>
      </c>
      <c r="E63" s="83" t="s">
        <v>298</v>
      </c>
      <c r="F63" s="119" t="str">
        <f xml:space="preserve"> IF(E63="OUI","Combien de mensualités?","")</f>
        <v>Combien de mensualités?</v>
      </c>
      <c r="H63" s="82">
        <v>3</v>
      </c>
      <c r="I63" s="119"/>
      <c r="J63" s="119"/>
      <c r="K63" s="119"/>
    </row>
    <row r="64" spans="1:11" s="15" customFormat="1" x14ac:dyDescent="0.3">
      <c r="A64" s="14"/>
      <c r="B64" s="14"/>
      <c r="D64" s="14"/>
      <c r="E64" s="119"/>
      <c r="F64" s="119"/>
      <c r="G64" s="119"/>
      <c r="H64" s="119"/>
      <c r="I64" s="119"/>
      <c r="J64" s="119"/>
      <c r="K64" s="119"/>
    </row>
    <row r="65" spans="1:11" s="15" customFormat="1" x14ac:dyDescent="0.3">
      <c r="A65" s="126" t="s">
        <v>259</v>
      </c>
      <c r="B65" s="14"/>
      <c r="D65" s="127">
        <f>SUM(D68:D69)</f>
        <v>1100</v>
      </c>
      <c r="E65" s="119"/>
      <c r="F65" s="119"/>
      <c r="G65" s="119"/>
      <c r="H65" s="119"/>
      <c r="I65" s="119"/>
      <c r="J65" s="119"/>
      <c r="K65" s="119"/>
    </row>
    <row r="66" spans="1:11" s="15" customFormat="1" x14ac:dyDescent="0.3">
      <c r="A66" s="14" t="s">
        <v>328</v>
      </c>
      <c r="B66" s="14"/>
      <c r="D66" s="110">
        <v>44075</v>
      </c>
      <c r="E66" s="119"/>
      <c r="F66" s="119"/>
      <c r="G66" s="119"/>
      <c r="H66" s="119"/>
      <c r="I66" s="119"/>
      <c r="J66" s="119"/>
      <c r="K66" s="119"/>
    </row>
    <row r="67" spans="1:11" s="15" customFormat="1" x14ac:dyDescent="0.3">
      <c r="A67" s="14" t="s">
        <v>329</v>
      </c>
      <c r="B67" s="14"/>
      <c r="D67" s="110">
        <v>44196</v>
      </c>
      <c r="E67" s="119"/>
      <c r="F67" s="119"/>
      <c r="G67" s="119"/>
      <c r="H67" s="119"/>
      <c r="I67" s="119"/>
      <c r="J67" s="119"/>
      <c r="K67" s="119"/>
    </row>
    <row r="68" spans="1:11" s="15" customFormat="1" x14ac:dyDescent="0.3">
      <c r="A68" s="14" t="s">
        <v>221</v>
      </c>
      <c r="B68" s="14"/>
      <c r="D68" s="62">
        <v>1000</v>
      </c>
      <c r="E68" s="119"/>
      <c r="F68" s="119"/>
      <c r="G68" s="119"/>
      <c r="H68" s="119"/>
      <c r="I68" s="119"/>
      <c r="J68" s="119"/>
      <c r="K68" s="119"/>
    </row>
    <row r="69" spans="1:11" s="15" customFormat="1" x14ac:dyDescent="0.3">
      <c r="A69" s="14" t="s">
        <v>222</v>
      </c>
      <c r="B69" s="14"/>
      <c r="D69" s="62">
        <v>100</v>
      </c>
      <c r="E69" s="119"/>
      <c r="F69" s="119"/>
      <c r="G69" s="119"/>
      <c r="H69" s="119"/>
      <c r="I69" s="119"/>
      <c r="J69" s="119"/>
      <c r="K69" s="119"/>
    </row>
    <row r="70" spans="1:11" s="15" customFormat="1" x14ac:dyDescent="0.3">
      <c r="A70" s="14" t="s">
        <v>300</v>
      </c>
      <c r="B70" s="14"/>
      <c r="D70" s="195">
        <f>+D63</f>
        <v>43830</v>
      </c>
      <c r="E70" s="83" t="s">
        <v>298</v>
      </c>
      <c r="F70" s="119" t="str">
        <f xml:space="preserve"> IF(E70="OUI","Combien de mensualités?","")</f>
        <v>Combien de mensualités?</v>
      </c>
      <c r="H70" s="82">
        <v>3</v>
      </c>
      <c r="I70" s="119"/>
      <c r="J70" s="119"/>
      <c r="K70" s="119"/>
    </row>
    <row r="71" spans="1:11" s="15" customFormat="1" x14ac:dyDescent="0.3">
      <c r="E71" s="119"/>
      <c r="F71" s="119"/>
      <c r="G71" s="119"/>
      <c r="H71" s="119"/>
      <c r="I71" s="119"/>
      <c r="J71" s="119"/>
      <c r="K71" s="119"/>
    </row>
    <row r="72" spans="1:11" s="15" customFormat="1" x14ac:dyDescent="0.3">
      <c r="A72" s="122" t="s">
        <v>339</v>
      </c>
      <c r="B72" s="14"/>
      <c r="C72" s="14"/>
      <c r="D72" s="87">
        <v>10000</v>
      </c>
      <c r="E72" s="119"/>
      <c r="F72" s="119"/>
      <c r="G72" s="119"/>
      <c r="H72" s="119"/>
      <c r="I72" s="119"/>
      <c r="J72" s="119"/>
      <c r="K72" s="119"/>
    </row>
    <row r="73" spans="1:11" s="15" customFormat="1" x14ac:dyDescent="0.3">
      <c r="A73" s="122"/>
      <c r="B73" s="14"/>
      <c r="C73" s="14"/>
      <c r="E73" s="119"/>
      <c r="F73" s="119"/>
      <c r="G73" s="119"/>
      <c r="H73" s="119"/>
      <c r="I73" s="119"/>
      <c r="J73" s="119"/>
      <c r="K73" s="119"/>
    </row>
    <row r="74" spans="1:11" s="15" customFormat="1" x14ac:dyDescent="0.3">
      <c r="A74" s="122"/>
      <c r="B74" s="14"/>
      <c r="C74" s="14"/>
      <c r="D74" s="119"/>
      <c r="E74" s="119"/>
      <c r="F74" s="119"/>
      <c r="G74" s="119"/>
      <c r="H74" s="119"/>
      <c r="I74" s="119"/>
      <c r="J74" s="119"/>
      <c r="K74" s="119"/>
    </row>
    <row r="75" spans="1:11" s="15" customFormat="1" x14ac:dyDescent="0.3">
      <c r="A75" s="122" t="s">
        <v>340</v>
      </c>
      <c r="B75" s="14"/>
      <c r="C75" s="14"/>
      <c r="D75" s="119"/>
      <c r="E75" s="119"/>
      <c r="F75" s="119"/>
      <c r="G75" s="119"/>
    </row>
    <row r="76" spans="1:11" s="15" customFormat="1" x14ac:dyDescent="0.3">
      <c r="A76" s="16"/>
      <c r="B76" s="79"/>
      <c r="C76" s="79"/>
      <c r="D76" s="119"/>
      <c r="E76" s="119"/>
      <c r="F76" s="119"/>
      <c r="G76" s="119"/>
    </row>
    <row r="77" spans="1:11" s="15" customFormat="1" x14ac:dyDescent="0.3">
      <c r="A77" s="294" t="s">
        <v>185</v>
      </c>
      <c r="B77" s="295"/>
      <c r="C77" s="296"/>
      <c r="D77" s="86">
        <v>5000</v>
      </c>
      <c r="F77" s="119" t="s">
        <v>268</v>
      </c>
      <c r="G77" s="119"/>
    </row>
    <row r="78" spans="1:11" s="15" customFormat="1" x14ac:dyDescent="0.3">
      <c r="A78" s="294" t="s">
        <v>186</v>
      </c>
      <c r="B78" s="295"/>
      <c r="C78" s="296"/>
      <c r="D78" s="86">
        <v>6000</v>
      </c>
      <c r="F78" s="119"/>
      <c r="G78" s="119"/>
    </row>
    <row r="79" spans="1:11" s="15" customFormat="1" x14ac:dyDescent="0.3">
      <c r="A79" s="294" t="s">
        <v>187</v>
      </c>
      <c r="B79" s="295"/>
      <c r="C79" s="296"/>
      <c r="D79" s="86">
        <v>3000</v>
      </c>
    </row>
    <row r="80" spans="1:11" s="15" customFormat="1" x14ac:dyDescent="0.3">
      <c r="A80" s="297"/>
      <c r="B80" s="297"/>
      <c r="C80" s="298"/>
      <c r="D80" s="120">
        <f>SUM(D77:D79)</f>
        <v>14000</v>
      </c>
      <c r="F80" s="119"/>
      <c r="G80" s="119"/>
    </row>
    <row r="81" spans="1:18" s="15" customFormat="1" x14ac:dyDescent="0.3">
      <c r="F81" s="119"/>
      <c r="G81" s="119"/>
      <c r="H81" s="16"/>
      <c r="I81" s="79"/>
      <c r="J81" s="79"/>
    </row>
    <row r="82" spans="1:18" s="15" customFormat="1" x14ac:dyDescent="0.3">
      <c r="A82" s="122" t="s">
        <v>374</v>
      </c>
      <c r="B82" s="14"/>
      <c r="C82" s="14"/>
      <c r="D82" s="119"/>
      <c r="E82" s="119"/>
      <c r="F82" s="119"/>
      <c r="G82" s="119"/>
      <c r="H82" s="16"/>
      <c r="I82" s="79"/>
      <c r="J82" s="79"/>
    </row>
    <row r="83" spans="1:18" s="15" customFormat="1" x14ac:dyDescent="0.3">
      <c r="A83" s="122"/>
      <c r="B83" s="14"/>
      <c r="C83" s="14"/>
      <c r="D83" s="119"/>
      <c r="E83" s="119"/>
      <c r="F83" s="119"/>
      <c r="G83" s="119"/>
      <c r="H83" s="16"/>
      <c r="I83" s="79"/>
      <c r="J83" s="79"/>
    </row>
    <row r="84" spans="1:18" s="15" customFormat="1" x14ac:dyDescent="0.3">
      <c r="A84" s="293" t="s">
        <v>304</v>
      </c>
      <c r="B84" s="293"/>
      <c r="C84" s="293"/>
      <c r="D84" s="89">
        <v>43830</v>
      </c>
      <c r="E84" s="119"/>
      <c r="F84" s="119"/>
      <c r="G84" s="119"/>
      <c r="H84" s="16"/>
      <c r="I84" s="79"/>
      <c r="J84" s="79"/>
    </row>
    <row r="85" spans="1:18" s="15" customFormat="1" x14ac:dyDescent="0.3">
      <c r="A85" s="276"/>
      <c r="B85" s="276"/>
      <c r="C85" s="276"/>
      <c r="D85" s="86">
        <v>5000</v>
      </c>
      <c r="E85" s="119"/>
      <c r="F85" s="119"/>
      <c r="G85" s="119"/>
      <c r="H85" s="16"/>
      <c r="I85" s="79"/>
      <c r="J85" s="79"/>
    </row>
    <row r="86" spans="1:18" s="15" customFormat="1" x14ac:dyDescent="0.3">
      <c r="A86" s="276"/>
      <c r="B86" s="276"/>
      <c r="C86" s="276"/>
      <c r="D86" s="86"/>
      <c r="E86" s="119"/>
      <c r="F86" s="119"/>
      <c r="G86" s="119"/>
      <c r="H86" s="16"/>
      <c r="I86" s="79"/>
      <c r="J86" s="79"/>
    </row>
    <row r="87" spans="1:18" s="15" customFormat="1" x14ac:dyDescent="0.3">
      <c r="A87" s="276"/>
      <c r="B87" s="276"/>
      <c r="C87" s="276"/>
      <c r="D87" s="86"/>
      <c r="E87" s="119"/>
      <c r="F87" s="119"/>
      <c r="G87" s="119"/>
      <c r="H87" s="16"/>
      <c r="I87" s="79"/>
      <c r="J87" s="79"/>
    </row>
    <row r="88" spans="1:18" s="15" customFormat="1" x14ac:dyDescent="0.3">
      <c r="A88" s="289"/>
      <c r="B88" s="289"/>
      <c r="C88" s="290"/>
      <c r="D88" s="120">
        <f>SUM(D85:D87)</f>
        <v>5000</v>
      </c>
      <c r="E88" s="119"/>
      <c r="F88" s="119"/>
      <c r="G88" s="119"/>
      <c r="H88" s="16"/>
      <c r="I88" s="79"/>
      <c r="J88" s="79"/>
    </row>
    <row r="89" spans="1:18" s="15" customFormat="1" x14ac:dyDescent="0.3">
      <c r="A89" s="16"/>
      <c r="B89" s="79"/>
      <c r="C89" s="79"/>
      <c r="D89" s="119"/>
      <c r="E89" s="119"/>
      <c r="F89" s="119"/>
      <c r="G89" s="119"/>
      <c r="H89" s="16"/>
      <c r="I89" s="79"/>
      <c r="J89" s="79"/>
    </row>
    <row r="91" spans="1:18" s="15" customFormat="1" ht="15" customHeight="1" x14ac:dyDescent="0.3">
      <c r="A91" s="291" t="s">
        <v>341</v>
      </c>
      <c r="B91" s="291"/>
      <c r="C91" s="291"/>
      <c r="D91" s="291"/>
      <c r="E91" s="144">
        <v>1500</v>
      </c>
      <c r="F91" s="14"/>
      <c r="G91" s="119"/>
      <c r="H91" s="119"/>
      <c r="I91" s="119"/>
      <c r="J91" s="119"/>
      <c r="K91" s="119"/>
    </row>
    <row r="94" spans="1:18" s="15" customFormat="1" ht="36.75" customHeight="1" x14ac:dyDescent="0.3">
      <c r="A94" s="292" t="s">
        <v>305</v>
      </c>
      <c r="B94" s="292"/>
      <c r="C94" s="292"/>
      <c r="D94" s="292"/>
      <c r="E94" s="292"/>
      <c r="F94" s="292"/>
      <c r="G94" s="292"/>
      <c r="H94" s="292"/>
      <c r="I94" s="292"/>
      <c r="J94" s="292"/>
      <c r="K94" s="292"/>
      <c r="L94" s="292"/>
      <c r="N94" s="22">
        <v>4</v>
      </c>
    </row>
    <row r="96" spans="1:18" ht="13.2" x14ac:dyDescent="0.25">
      <c r="E96" s="26"/>
      <c r="N96" s="26"/>
      <c r="O96" s="26"/>
      <c r="P96" s="26"/>
      <c r="Q96" s="26"/>
      <c r="R96" s="26"/>
    </row>
    <row r="97" spans="1:18" ht="15.6" x14ac:dyDescent="0.3">
      <c r="A97" s="2"/>
      <c r="B97" s="302" t="s">
        <v>228</v>
      </c>
      <c r="C97" s="303"/>
      <c r="D97" s="51"/>
      <c r="E97" s="26"/>
      <c r="N97" s="26"/>
      <c r="O97" s="26"/>
      <c r="P97" s="26"/>
      <c r="Q97" s="26"/>
      <c r="R97" s="26"/>
    </row>
    <row r="98" spans="1:18" ht="30.6" x14ac:dyDescent="0.25">
      <c r="A98" s="17" t="s">
        <v>35</v>
      </c>
      <c r="B98" s="66" t="s">
        <v>306</v>
      </c>
      <c r="C98" s="66" t="s">
        <v>227</v>
      </c>
      <c r="D98" s="17"/>
      <c r="E98" s="26"/>
      <c r="N98" s="26"/>
      <c r="O98" s="26"/>
      <c r="P98" s="26"/>
      <c r="Q98" s="26"/>
      <c r="R98" s="26"/>
    </row>
    <row r="99" spans="1:18" x14ac:dyDescent="0.3">
      <c r="A99" s="53" t="s">
        <v>23</v>
      </c>
      <c r="B99" s="63">
        <v>150</v>
      </c>
      <c r="C99" s="64">
        <v>1000</v>
      </c>
      <c r="D99" s="304" t="s">
        <v>230</v>
      </c>
      <c r="E99" s="26"/>
      <c r="N99" s="26"/>
      <c r="O99" s="26"/>
      <c r="P99" s="26"/>
      <c r="Q99" s="26"/>
      <c r="R99" s="26"/>
    </row>
    <row r="100" spans="1:18" x14ac:dyDescent="0.3">
      <c r="A100" s="53" t="s">
        <v>24</v>
      </c>
      <c r="B100" s="63">
        <v>200</v>
      </c>
      <c r="C100" s="64">
        <v>2000</v>
      </c>
      <c r="D100" s="305"/>
      <c r="E100" s="26"/>
      <c r="N100" s="26"/>
      <c r="O100" s="26"/>
      <c r="P100" s="26"/>
      <c r="Q100" s="26"/>
      <c r="R100" s="26"/>
    </row>
    <row r="101" spans="1:18" x14ac:dyDescent="0.3">
      <c r="A101" s="53" t="s">
        <v>25</v>
      </c>
      <c r="B101" s="63">
        <v>300</v>
      </c>
      <c r="C101" s="64">
        <v>3000</v>
      </c>
      <c r="D101" s="305"/>
      <c r="E101" s="26"/>
      <c r="N101" s="26"/>
      <c r="O101" s="26"/>
      <c r="P101" s="26"/>
      <c r="Q101" s="26"/>
      <c r="R101" s="26"/>
    </row>
    <row r="102" spans="1:18" x14ac:dyDescent="0.3">
      <c r="A102" s="53" t="s">
        <v>26</v>
      </c>
      <c r="B102" s="63">
        <v>400</v>
      </c>
      <c r="C102" s="64">
        <v>4000</v>
      </c>
      <c r="D102" s="305"/>
      <c r="E102" s="26"/>
      <c r="N102" s="26"/>
      <c r="O102" s="26"/>
      <c r="P102" s="26"/>
      <c r="Q102" s="26"/>
      <c r="R102" s="26"/>
    </row>
    <row r="103" spans="1:18" x14ac:dyDescent="0.3">
      <c r="A103" s="53" t="s">
        <v>34</v>
      </c>
      <c r="B103" s="63">
        <v>300</v>
      </c>
      <c r="C103" s="64">
        <v>5000</v>
      </c>
      <c r="D103" s="305"/>
      <c r="E103" s="26"/>
      <c r="N103" s="26"/>
      <c r="O103" s="26"/>
      <c r="P103" s="26"/>
      <c r="Q103" s="26"/>
      <c r="R103" s="26"/>
    </row>
    <row r="104" spans="1:18" x14ac:dyDescent="0.3">
      <c r="A104" s="53" t="s">
        <v>27</v>
      </c>
      <c r="B104" s="63">
        <v>200</v>
      </c>
      <c r="C104" s="64">
        <v>6000</v>
      </c>
      <c r="D104" s="305"/>
      <c r="E104" s="26"/>
      <c r="N104" s="26"/>
      <c r="O104" s="26"/>
      <c r="P104" s="26"/>
      <c r="Q104" s="26"/>
      <c r="R104" s="26"/>
    </row>
    <row r="105" spans="1:18" x14ac:dyDescent="0.3">
      <c r="A105" s="53" t="s">
        <v>28</v>
      </c>
      <c r="B105" s="63">
        <v>160</v>
      </c>
      <c r="C105" s="64">
        <v>7000</v>
      </c>
      <c r="D105" s="305"/>
      <c r="E105" s="26"/>
      <c r="N105" s="26"/>
      <c r="O105" s="26"/>
      <c r="P105" s="26"/>
      <c r="Q105" s="26"/>
      <c r="R105" s="26"/>
    </row>
    <row r="106" spans="1:18" x14ac:dyDescent="0.3">
      <c r="A106" s="53" t="s">
        <v>29</v>
      </c>
      <c r="B106" s="63">
        <v>200</v>
      </c>
      <c r="C106" s="64">
        <v>8000</v>
      </c>
      <c r="D106" s="305"/>
      <c r="E106" s="26"/>
      <c r="N106" s="26"/>
      <c r="O106" s="26"/>
      <c r="P106" s="26"/>
      <c r="Q106" s="26"/>
      <c r="R106" s="26"/>
    </row>
    <row r="107" spans="1:18" x14ac:dyDescent="0.3">
      <c r="A107" s="53" t="s">
        <v>30</v>
      </c>
      <c r="B107" s="63">
        <v>150</v>
      </c>
      <c r="C107" s="64">
        <v>9000</v>
      </c>
      <c r="D107" s="305"/>
      <c r="E107" s="26"/>
      <c r="N107" s="26"/>
      <c r="O107" s="26"/>
      <c r="P107" s="26"/>
      <c r="Q107" s="26"/>
      <c r="R107" s="26"/>
    </row>
    <row r="108" spans="1:18" x14ac:dyDescent="0.3">
      <c r="A108" s="53" t="s">
        <v>31</v>
      </c>
      <c r="B108" s="63">
        <v>200</v>
      </c>
      <c r="C108" s="64">
        <v>10000</v>
      </c>
      <c r="D108" s="305"/>
      <c r="E108" s="26"/>
      <c r="N108" s="26"/>
      <c r="O108" s="26"/>
      <c r="P108" s="26"/>
      <c r="Q108" s="26"/>
      <c r="R108" s="26"/>
    </row>
    <row r="109" spans="1:18" x14ac:dyDescent="0.3">
      <c r="A109" s="53" t="s">
        <v>32</v>
      </c>
      <c r="B109" s="63">
        <v>300</v>
      </c>
      <c r="C109" s="64">
        <v>11000</v>
      </c>
      <c r="D109" s="305"/>
      <c r="E109" s="26"/>
      <c r="N109" s="26"/>
      <c r="O109" s="26"/>
      <c r="P109" s="26"/>
      <c r="Q109" s="26"/>
      <c r="R109" s="26"/>
    </row>
    <row r="110" spans="1:18" x14ac:dyDescent="0.3">
      <c r="A110" s="53" t="s">
        <v>33</v>
      </c>
      <c r="B110" s="63">
        <v>400</v>
      </c>
      <c r="C110" s="64">
        <v>12000</v>
      </c>
      <c r="D110" s="306"/>
      <c r="E110" s="26"/>
      <c r="N110" s="26"/>
      <c r="O110" s="26"/>
      <c r="P110" s="26"/>
      <c r="Q110" s="26"/>
      <c r="R110" s="26"/>
    </row>
    <row r="111" spans="1:18" ht="26.4" x14ac:dyDescent="0.25">
      <c r="A111" s="65" t="s">
        <v>36</v>
      </c>
      <c r="B111" s="54">
        <f>SUM(B99:B110)</f>
        <v>2960</v>
      </c>
      <c r="C111" s="54">
        <f>SUM(C99:C110)</f>
        <v>78000</v>
      </c>
      <c r="D111" s="50"/>
      <c r="E111" s="26"/>
      <c r="N111" s="26"/>
      <c r="O111" s="26"/>
      <c r="P111" s="26"/>
      <c r="Q111" s="26"/>
      <c r="R111" s="26"/>
    </row>
    <row r="112" spans="1:18" ht="13.2" x14ac:dyDescent="0.25">
      <c r="E112" s="26"/>
      <c r="N112" s="26"/>
      <c r="O112" s="26"/>
      <c r="P112" s="26"/>
      <c r="Q112" s="26"/>
      <c r="R112" s="26"/>
    </row>
    <row r="113" spans="1:18" ht="13.2" x14ac:dyDescent="0.25">
      <c r="E113" s="26"/>
      <c r="N113" s="26"/>
      <c r="O113" s="26"/>
      <c r="P113" s="26"/>
      <c r="Q113" s="26"/>
      <c r="R113" s="26"/>
    </row>
    <row r="114" spans="1:18" s="15" customFormat="1" ht="36.75" customHeight="1" x14ac:dyDescent="0.3">
      <c r="A114" s="292" t="s">
        <v>343</v>
      </c>
      <c r="B114" s="292"/>
      <c r="C114" s="292"/>
      <c r="D114" s="292"/>
      <c r="E114" s="292"/>
      <c r="F114" s="292"/>
      <c r="G114" s="292"/>
      <c r="H114" s="292"/>
      <c r="I114" s="292"/>
      <c r="J114" s="292"/>
      <c r="K114" s="292"/>
      <c r="L114" s="292"/>
      <c r="N114" s="22">
        <v>4</v>
      </c>
    </row>
    <row r="115" spans="1:18" ht="13.2" x14ac:dyDescent="0.25">
      <c r="N115" s="26"/>
      <c r="O115" s="26"/>
      <c r="P115" s="26"/>
      <c r="Q115" s="26"/>
      <c r="R115" s="26"/>
    </row>
    <row r="116" spans="1:18" ht="13.2" x14ac:dyDescent="0.25">
      <c r="N116" s="26"/>
      <c r="O116" s="26"/>
      <c r="P116" s="26"/>
      <c r="Q116" s="26"/>
      <c r="R116" s="26"/>
    </row>
    <row r="117" spans="1:18" ht="17.399999999999999" hidden="1" x14ac:dyDescent="0.3">
      <c r="A117" s="313" t="s">
        <v>344</v>
      </c>
      <c r="B117" s="313"/>
      <c r="C117" s="313"/>
      <c r="D117" s="313"/>
      <c r="E117" s="313"/>
      <c r="F117" s="313"/>
      <c r="G117" s="313"/>
      <c r="H117" s="313"/>
      <c r="I117" s="313"/>
      <c r="J117" s="313"/>
      <c r="K117" s="313"/>
      <c r="L117" s="313"/>
    </row>
    <row r="118" spans="1:18" hidden="1" x14ac:dyDescent="0.3"/>
    <row r="119" spans="1:18" ht="18.75" hidden="1" customHeight="1" x14ac:dyDescent="0.35">
      <c r="A119" s="316" t="s">
        <v>134</v>
      </c>
      <c r="B119" s="316"/>
      <c r="C119" s="316"/>
      <c r="D119" s="316"/>
      <c r="E119" s="175">
        <f>+E121+E123+E139</f>
        <v>0</v>
      </c>
      <c r="F119" s="32"/>
      <c r="G119" s="316" t="s">
        <v>135</v>
      </c>
      <c r="H119" s="316"/>
      <c r="I119" s="316"/>
      <c r="J119" s="316"/>
      <c r="K119" s="316"/>
      <c r="L119" s="175">
        <f>+L121+L125+L127+L129+L131+L135</f>
        <v>0</v>
      </c>
      <c r="M119" s="32"/>
      <c r="N119" s="26"/>
      <c r="O119" s="26"/>
      <c r="P119" s="26"/>
      <c r="Q119" s="26"/>
      <c r="R119" s="26"/>
    </row>
    <row r="120" spans="1:18" hidden="1" x14ac:dyDescent="0.3">
      <c r="A120" s="160"/>
      <c r="B120" s="288"/>
      <c r="C120" s="288"/>
      <c r="D120" s="288"/>
      <c r="E120" s="160"/>
      <c r="F120" s="15"/>
      <c r="G120" s="160"/>
      <c r="H120" s="286"/>
      <c r="I120" s="286"/>
      <c r="J120" s="286"/>
      <c r="K120" s="286"/>
      <c r="L120" s="160"/>
      <c r="M120" s="32"/>
      <c r="N120" s="26"/>
      <c r="O120" s="26"/>
      <c r="P120" s="26"/>
      <c r="Q120" s="26"/>
      <c r="R120" s="26"/>
    </row>
    <row r="121" spans="1:18" hidden="1" x14ac:dyDescent="0.3">
      <c r="A121" s="315" t="s">
        <v>137</v>
      </c>
      <c r="B121" s="315"/>
      <c r="C121" s="315"/>
      <c r="D121" s="315"/>
      <c r="E121" s="176">
        <v>0</v>
      </c>
      <c r="F121" s="32"/>
      <c r="G121" s="315" t="s">
        <v>138</v>
      </c>
      <c r="H121" s="315"/>
      <c r="I121" s="315"/>
      <c r="J121" s="315"/>
      <c r="K121" s="315"/>
      <c r="L121" s="170">
        <f>+L122+L123</f>
        <v>0</v>
      </c>
      <c r="M121" s="32"/>
      <c r="N121" s="26"/>
      <c r="O121" s="26"/>
      <c r="P121" s="26"/>
      <c r="Q121" s="26"/>
      <c r="R121" s="26"/>
    </row>
    <row r="122" spans="1:18" hidden="1" x14ac:dyDescent="0.3">
      <c r="A122" s="160"/>
      <c r="B122" s="288"/>
      <c r="C122" s="288"/>
      <c r="D122" s="288"/>
      <c r="E122" s="160"/>
      <c r="F122" s="32"/>
      <c r="G122" s="160"/>
      <c r="H122" s="287" t="s">
        <v>196</v>
      </c>
      <c r="I122" s="287"/>
      <c r="J122" s="287"/>
      <c r="K122" s="287"/>
      <c r="L122" s="90">
        <v>0</v>
      </c>
      <c r="M122" s="32"/>
      <c r="N122" s="26"/>
      <c r="O122" s="26"/>
      <c r="P122" s="26"/>
      <c r="Q122" s="26"/>
      <c r="R122" s="26"/>
    </row>
    <row r="123" spans="1:18" hidden="1" x14ac:dyDescent="0.3">
      <c r="A123" s="315" t="s">
        <v>139</v>
      </c>
      <c r="B123" s="315"/>
      <c r="C123" s="315"/>
      <c r="D123" s="315"/>
      <c r="E123" s="177">
        <f>+E125+E127+E129+E137</f>
        <v>0</v>
      </c>
      <c r="F123" s="32"/>
      <c r="G123" s="160"/>
      <c r="H123" s="287" t="s">
        <v>197</v>
      </c>
      <c r="I123" s="287"/>
      <c r="J123" s="287"/>
      <c r="K123" s="287"/>
      <c r="L123" s="90">
        <v>0</v>
      </c>
      <c r="M123" s="32"/>
      <c r="N123" s="26"/>
      <c r="O123" s="26"/>
      <c r="P123" s="26"/>
      <c r="Q123" s="26"/>
      <c r="R123" s="26"/>
    </row>
    <row r="124" spans="1:18" hidden="1" x14ac:dyDescent="0.3">
      <c r="A124" s="166"/>
      <c r="B124" s="288"/>
      <c r="C124" s="288"/>
      <c r="D124" s="288"/>
      <c r="E124" s="178"/>
      <c r="G124" s="166"/>
      <c r="H124" s="286"/>
      <c r="I124" s="286"/>
      <c r="J124" s="286"/>
      <c r="K124" s="286"/>
      <c r="L124" s="166"/>
    </row>
    <row r="125" spans="1:18" hidden="1" x14ac:dyDescent="0.3">
      <c r="A125" s="163" t="s">
        <v>142</v>
      </c>
      <c r="B125" s="285" t="s">
        <v>190</v>
      </c>
      <c r="C125" s="285"/>
      <c r="D125" s="285"/>
      <c r="E125" s="176">
        <v>0</v>
      </c>
      <c r="F125" s="32"/>
      <c r="G125" s="315" t="s">
        <v>140</v>
      </c>
      <c r="H125" s="315"/>
      <c r="I125" s="315"/>
      <c r="J125" s="315"/>
      <c r="K125" s="315"/>
      <c r="L125" s="176">
        <v>0</v>
      </c>
      <c r="M125" s="32"/>
      <c r="N125" s="26"/>
      <c r="O125" s="26"/>
      <c r="P125" s="26"/>
      <c r="Q125" s="26"/>
      <c r="R125" s="26"/>
    </row>
    <row r="126" spans="1:18" hidden="1" x14ac:dyDescent="0.3">
      <c r="A126" s="163"/>
      <c r="B126" s="288"/>
      <c r="C126" s="288"/>
      <c r="D126" s="288"/>
      <c r="E126" s="164"/>
      <c r="F126" s="32"/>
      <c r="G126" s="166"/>
      <c r="H126" s="286"/>
      <c r="I126" s="286"/>
      <c r="J126" s="286"/>
      <c r="K126" s="286"/>
      <c r="L126" s="166"/>
      <c r="M126" s="32"/>
      <c r="N126" s="26"/>
      <c r="O126" s="26"/>
      <c r="P126" s="26"/>
      <c r="Q126" s="26"/>
      <c r="R126" s="26"/>
    </row>
    <row r="127" spans="1:18" hidden="1" x14ac:dyDescent="0.3">
      <c r="A127" s="163" t="s">
        <v>166</v>
      </c>
      <c r="B127" s="285" t="s">
        <v>191</v>
      </c>
      <c r="C127" s="285"/>
      <c r="D127" s="285"/>
      <c r="E127" s="176">
        <v>0</v>
      </c>
      <c r="F127" s="32"/>
      <c r="G127" s="315" t="s">
        <v>146</v>
      </c>
      <c r="H127" s="315"/>
      <c r="I127" s="315"/>
      <c r="J127" s="315"/>
      <c r="K127" s="315"/>
      <c r="L127" s="176">
        <v>0</v>
      </c>
      <c r="M127" s="32"/>
      <c r="N127" s="26"/>
      <c r="O127" s="26"/>
      <c r="P127" s="26"/>
      <c r="Q127" s="26"/>
      <c r="R127" s="26"/>
    </row>
    <row r="128" spans="1:18" hidden="1" x14ac:dyDescent="0.3">
      <c r="A128" s="163"/>
      <c r="B128" s="288"/>
      <c r="C128" s="288"/>
      <c r="D128" s="288"/>
      <c r="E128" s="164"/>
      <c r="F128" s="32"/>
      <c r="G128" s="166"/>
      <c r="H128" s="286"/>
      <c r="I128" s="286"/>
      <c r="J128" s="286"/>
      <c r="K128" s="286"/>
      <c r="L128" s="166"/>
      <c r="M128" s="32"/>
      <c r="N128" s="26"/>
      <c r="O128" s="26"/>
      <c r="P128" s="26"/>
      <c r="Q128" s="26"/>
      <c r="R128" s="26"/>
    </row>
    <row r="129" spans="1:18" hidden="1" x14ac:dyDescent="0.3">
      <c r="A129" s="163" t="s">
        <v>144</v>
      </c>
      <c r="B129" s="285" t="s">
        <v>145</v>
      </c>
      <c r="C129" s="285"/>
      <c r="D129" s="285"/>
      <c r="E129" s="129">
        <f>SUM(E130:E135)</f>
        <v>0</v>
      </c>
      <c r="F129" s="32"/>
      <c r="G129" s="315" t="s">
        <v>148</v>
      </c>
      <c r="H129" s="315"/>
      <c r="I129" s="315"/>
      <c r="J129" s="315"/>
      <c r="K129" s="315"/>
      <c r="L129" s="176">
        <v>0</v>
      </c>
      <c r="M129" s="32"/>
      <c r="N129" s="26"/>
      <c r="O129" s="26"/>
      <c r="P129" s="26"/>
      <c r="Q129" s="26"/>
      <c r="R129" s="26"/>
    </row>
    <row r="130" spans="1:18" hidden="1" x14ac:dyDescent="0.3">
      <c r="A130" s="160"/>
      <c r="B130" s="287" t="s">
        <v>175</v>
      </c>
      <c r="C130" s="287"/>
      <c r="D130" s="287"/>
      <c r="E130" s="90">
        <v>0</v>
      </c>
      <c r="F130" s="32"/>
      <c r="G130" s="166"/>
      <c r="H130" s="286"/>
      <c r="I130" s="286"/>
      <c r="J130" s="286"/>
      <c r="K130" s="286"/>
      <c r="L130" s="166"/>
      <c r="M130" s="32"/>
      <c r="N130" s="26"/>
      <c r="O130" s="26"/>
      <c r="P130" s="26"/>
      <c r="Q130" s="26"/>
      <c r="R130" s="26"/>
    </row>
    <row r="131" spans="1:18" hidden="1" x14ac:dyDescent="0.3">
      <c r="A131" s="160"/>
      <c r="B131" s="287" t="s">
        <v>176</v>
      </c>
      <c r="C131" s="287" t="s">
        <v>147</v>
      </c>
      <c r="D131" s="287"/>
      <c r="E131" s="90">
        <v>0</v>
      </c>
      <c r="F131" s="32"/>
      <c r="G131" s="315" t="s">
        <v>151</v>
      </c>
      <c r="H131" s="315" t="s">
        <v>145</v>
      </c>
      <c r="I131" s="315"/>
      <c r="J131" s="315"/>
      <c r="K131" s="315"/>
      <c r="L131" s="177">
        <f>+L132+L133</f>
        <v>0</v>
      </c>
      <c r="M131" s="32"/>
      <c r="N131" s="26"/>
      <c r="O131" s="26"/>
      <c r="P131" s="26"/>
      <c r="Q131" s="26"/>
      <c r="R131" s="26"/>
    </row>
    <row r="132" spans="1:18" hidden="1" x14ac:dyDescent="0.3">
      <c r="A132" s="160"/>
      <c r="B132" s="287" t="s">
        <v>177</v>
      </c>
      <c r="C132" s="287"/>
      <c r="D132" s="287"/>
      <c r="E132" s="90">
        <v>0</v>
      </c>
      <c r="F132" s="32"/>
      <c r="G132" s="160"/>
      <c r="H132" s="287" t="s">
        <v>180</v>
      </c>
      <c r="I132" s="287"/>
      <c r="J132" s="287"/>
      <c r="K132" s="287"/>
      <c r="L132" s="90">
        <v>0</v>
      </c>
      <c r="M132" s="32"/>
      <c r="N132" s="26"/>
      <c r="O132" s="26"/>
      <c r="P132" s="26"/>
      <c r="Q132" s="26"/>
      <c r="R132" s="26"/>
    </row>
    <row r="133" spans="1:18" hidden="1" x14ac:dyDescent="0.3">
      <c r="A133" s="160"/>
      <c r="B133" s="287" t="s">
        <v>178</v>
      </c>
      <c r="C133" s="287"/>
      <c r="D133" s="287"/>
      <c r="E133" s="90">
        <v>0</v>
      </c>
      <c r="F133" s="32"/>
      <c r="G133" s="160"/>
      <c r="H133" s="287" t="s">
        <v>152</v>
      </c>
      <c r="I133" s="287"/>
      <c r="J133" s="287"/>
      <c r="K133" s="287"/>
      <c r="L133" s="90">
        <v>0</v>
      </c>
      <c r="M133" s="32"/>
      <c r="N133" s="26"/>
      <c r="O133" s="26"/>
      <c r="P133" s="26"/>
      <c r="Q133" s="26"/>
      <c r="R133" s="26"/>
    </row>
    <row r="134" spans="1:18" hidden="1" x14ac:dyDescent="0.3">
      <c r="A134" s="160"/>
      <c r="B134" s="287" t="s">
        <v>179</v>
      </c>
      <c r="C134" s="287"/>
      <c r="D134" s="287"/>
      <c r="E134" s="90">
        <v>0</v>
      </c>
      <c r="F134" s="32"/>
      <c r="G134" s="160"/>
      <c r="H134" s="286"/>
      <c r="I134" s="286"/>
      <c r="J134" s="286"/>
      <c r="K134" s="286"/>
      <c r="L134" s="160"/>
      <c r="M134" s="32"/>
      <c r="N134" s="26"/>
      <c r="O134" s="26"/>
      <c r="P134" s="26"/>
      <c r="Q134" s="26"/>
      <c r="R134" s="26"/>
    </row>
    <row r="135" spans="1:18" hidden="1" x14ac:dyDescent="0.3">
      <c r="A135" s="160"/>
      <c r="B135" s="287" t="s">
        <v>181</v>
      </c>
      <c r="C135" s="287"/>
      <c r="D135" s="287"/>
      <c r="E135" s="90">
        <v>0</v>
      </c>
      <c r="F135" s="32"/>
      <c r="G135" s="315" t="s">
        <v>198</v>
      </c>
      <c r="H135" s="315" t="s">
        <v>145</v>
      </c>
      <c r="I135" s="315"/>
      <c r="J135" s="315"/>
      <c r="K135" s="315"/>
      <c r="L135" s="176">
        <v>0</v>
      </c>
      <c r="M135" s="32"/>
      <c r="N135" s="26"/>
      <c r="O135" s="26"/>
      <c r="P135" s="26"/>
      <c r="Q135" s="26"/>
      <c r="R135" s="26"/>
    </row>
    <row r="136" spans="1:18" ht="15" hidden="1" customHeight="1" x14ac:dyDescent="0.3">
      <c r="A136" s="160"/>
      <c r="B136" s="288"/>
      <c r="C136" s="288"/>
      <c r="D136" s="288"/>
      <c r="E136" s="96"/>
      <c r="F136" s="32"/>
      <c r="G136" s="166"/>
      <c r="H136" s="286"/>
      <c r="I136" s="286"/>
      <c r="J136" s="286"/>
      <c r="K136" s="286"/>
      <c r="L136" s="166"/>
      <c r="M136" s="32"/>
      <c r="N136" s="26"/>
      <c r="O136" s="26"/>
      <c r="P136" s="26"/>
      <c r="Q136" s="26"/>
      <c r="R136" s="26"/>
    </row>
    <row r="137" spans="1:18" ht="18" hidden="1" customHeight="1" x14ac:dyDescent="0.35">
      <c r="A137" s="163" t="s">
        <v>192</v>
      </c>
      <c r="B137" s="285" t="s">
        <v>193</v>
      </c>
      <c r="C137" s="285"/>
      <c r="D137" s="285"/>
      <c r="E137" s="176">
        <v>0</v>
      </c>
      <c r="F137" s="32"/>
      <c r="G137" s="316" t="s">
        <v>154</v>
      </c>
      <c r="H137" s="316"/>
      <c r="I137" s="316"/>
      <c r="J137" s="316"/>
      <c r="K137" s="316"/>
      <c r="L137" s="182">
        <f>+L139+L140</f>
        <v>0</v>
      </c>
      <c r="M137" s="32"/>
      <c r="N137" s="26"/>
      <c r="O137" s="26"/>
      <c r="P137" s="26"/>
      <c r="Q137" s="26"/>
      <c r="R137" s="26"/>
    </row>
    <row r="138" spans="1:18" ht="15" hidden="1" customHeight="1" x14ac:dyDescent="0.3">
      <c r="A138" s="166"/>
      <c r="B138" s="288"/>
      <c r="C138" s="288"/>
      <c r="D138" s="288"/>
      <c r="E138" s="178"/>
      <c r="F138" s="32"/>
      <c r="G138" s="160"/>
      <c r="H138" s="286"/>
      <c r="I138" s="286"/>
      <c r="J138" s="286"/>
      <c r="K138" s="286"/>
      <c r="L138" s="96"/>
      <c r="M138" s="32"/>
      <c r="N138" s="26"/>
      <c r="O138" s="26"/>
      <c r="P138" s="26"/>
      <c r="Q138" s="26"/>
      <c r="R138" s="26"/>
    </row>
    <row r="139" spans="1:18" hidden="1" x14ac:dyDescent="0.3">
      <c r="A139" s="315" t="s">
        <v>194</v>
      </c>
      <c r="B139" s="315"/>
      <c r="C139" s="315"/>
      <c r="D139" s="315"/>
      <c r="E139" s="176">
        <v>0</v>
      </c>
      <c r="F139" s="32"/>
      <c r="G139" s="163" t="s">
        <v>162</v>
      </c>
      <c r="H139" s="285" t="s">
        <v>199</v>
      </c>
      <c r="I139" s="285"/>
      <c r="J139" s="285"/>
      <c r="K139" s="285"/>
      <c r="L139" s="176">
        <v>0</v>
      </c>
      <c r="M139" s="32"/>
      <c r="N139" s="26"/>
      <c r="O139" s="26"/>
      <c r="P139" s="26"/>
      <c r="Q139" s="26"/>
      <c r="R139" s="26"/>
    </row>
    <row r="140" spans="1:18" hidden="1" x14ac:dyDescent="0.3">
      <c r="A140" s="163"/>
      <c r="B140" s="288"/>
      <c r="C140" s="288"/>
      <c r="D140" s="288"/>
      <c r="E140" s="164"/>
      <c r="F140" s="32"/>
      <c r="G140" s="163" t="s">
        <v>166</v>
      </c>
      <c r="H140" s="285" t="s">
        <v>200</v>
      </c>
      <c r="I140" s="285"/>
      <c r="J140" s="285"/>
      <c r="K140" s="285"/>
      <c r="L140" s="176">
        <v>0</v>
      </c>
      <c r="M140" s="32"/>
      <c r="N140" s="26"/>
      <c r="O140" s="26"/>
      <c r="P140" s="26"/>
      <c r="Q140" s="26"/>
      <c r="R140" s="26"/>
    </row>
    <row r="141" spans="1:18" ht="18.75" hidden="1" customHeight="1" x14ac:dyDescent="0.35">
      <c r="A141" s="316" t="s">
        <v>153</v>
      </c>
      <c r="B141" s="316"/>
      <c r="C141" s="316"/>
      <c r="D141" s="316"/>
      <c r="E141" s="175">
        <f>+E143+E149+E151+E157+E159+E163</f>
        <v>4100</v>
      </c>
      <c r="F141" s="32"/>
      <c r="G141" s="160"/>
      <c r="H141" s="286"/>
      <c r="I141" s="286"/>
      <c r="J141" s="286"/>
      <c r="K141" s="286"/>
      <c r="L141" s="160"/>
      <c r="M141" s="32"/>
      <c r="N141" s="26"/>
      <c r="O141" s="26"/>
      <c r="P141" s="26"/>
      <c r="Q141" s="26"/>
      <c r="R141" s="26"/>
    </row>
    <row r="142" spans="1:18" ht="18" hidden="1" x14ac:dyDescent="0.35">
      <c r="A142" s="163"/>
      <c r="B142" s="288"/>
      <c r="C142" s="288"/>
      <c r="D142" s="288"/>
      <c r="E142" s="100"/>
      <c r="F142" s="32"/>
      <c r="G142" s="316" t="s">
        <v>156</v>
      </c>
      <c r="H142" s="316"/>
      <c r="I142" s="316"/>
      <c r="J142" s="316"/>
      <c r="K142" s="316"/>
      <c r="L142" s="183">
        <f>+L144+L150+L161</f>
        <v>29000</v>
      </c>
      <c r="M142" s="32"/>
      <c r="N142" s="26"/>
      <c r="O142" s="26"/>
      <c r="P142" s="26"/>
      <c r="Q142" s="26"/>
      <c r="R142" s="26"/>
    </row>
    <row r="143" spans="1:18" ht="15" hidden="1" customHeight="1" x14ac:dyDescent="0.3">
      <c r="A143" s="315" t="s">
        <v>155</v>
      </c>
      <c r="B143" s="315"/>
      <c r="C143" s="315"/>
      <c r="D143" s="315"/>
      <c r="E143" s="177">
        <f>+E144+E146</f>
        <v>0</v>
      </c>
      <c r="F143" s="32"/>
      <c r="G143" s="160"/>
      <c r="H143" s="286"/>
      <c r="I143" s="286"/>
      <c r="J143" s="286"/>
      <c r="K143" s="286"/>
      <c r="L143" s="160"/>
      <c r="M143" s="32"/>
      <c r="N143" s="26"/>
      <c r="O143" s="26"/>
      <c r="P143" s="26"/>
      <c r="Q143" s="26"/>
      <c r="R143" s="26"/>
    </row>
    <row r="144" spans="1:18" ht="15" hidden="1" customHeight="1" x14ac:dyDescent="0.3">
      <c r="A144" s="163" t="s">
        <v>162</v>
      </c>
      <c r="B144" s="285" t="s">
        <v>163</v>
      </c>
      <c r="C144" s="285"/>
      <c r="D144" s="285"/>
      <c r="E144" s="164">
        <f>+E145</f>
        <v>0</v>
      </c>
      <c r="F144" s="32"/>
      <c r="G144" s="315" t="s">
        <v>158</v>
      </c>
      <c r="H144" s="315"/>
      <c r="I144" s="315"/>
      <c r="J144" s="315"/>
      <c r="K144" s="315"/>
      <c r="L144" s="180">
        <f>+L146+L147</f>
        <v>0</v>
      </c>
      <c r="M144" s="32"/>
      <c r="N144" s="26"/>
      <c r="O144" s="26"/>
      <c r="P144" s="26"/>
      <c r="Q144" s="26"/>
      <c r="R144" s="26"/>
    </row>
    <row r="145" spans="1:18" hidden="1" x14ac:dyDescent="0.3">
      <c r="A145" s="160"/>
      <c r="B145" s="287" t="s">
        <v>182</v>
      </c>
      <c r="C145" s="287"/>
      <c r="D145" s="287"/>
      <c r="E145" s="90">
        <v>0</v>
      </c>
      <c r="F145" s="32"/>
      <c r="G145" s="160"/>
      <c r="H145" s="286"/>
      <c r="I145" s="286"/>
      <c r="J145" s="286"/>
      <c r="K145" s="286"/>
      <c r="L145" s="160"/>
      <c r="M145" s="32"/>
      <c r="N145" s="26"/>
      <c r="O145" s="26"/>
      <c r="P145" s="26"/>
      <c r="Q145" s="26"/>
      <c r="R145" s="26"/>
    </row>
    <row r="146" spans="1:18" hidden="1" x14ac:dyDescent="0.3">
      <c r="A146" s="163" t="s">
        <v>166</v>
      </c>
      <c r="B146" s="285" t="s">
        <v>167</v>
      </c>
      <c r="C146" s="285"/>
      <c r="D146" s="285"/>
      <c r="E146" s="164">
        <f>+E147</f>
        <v>0</v>
      </c>
      <c r="F146" s="32"/>
      <c r="G146" s="163" t="s">
        <v>162</v>
      </c>
      <c r="H146" s="285" t="s">
        <v>201</v>
      </c>
      <c r="I146" s="285"/>
      <c r="J146" s="285"/>
      <c r="K146" s="285"/>
      <c r="L146" s="184">
        <v>0</v>
      </c>
      <c r="M146" s="32"/>
      <c r="N146" s="26"/>
      <c r="O146" s="26"/>
      <c r="P146" s="26"/>
      <c r="Q146" s="26"/>
      <c r="R146" s="26"/>
    </row>
    <row r="147" spans="1:18" hidden="1" x14ac:dyDescent="0.3">
      <c r="A147" s="163"/>
      <c r="B147" s="287" t="s">
        <v>184</v>
      </c>
      <c r="C147" s="287"/>
      <c r="D147" s="287"/>
      <c r="E147" s="90">
        <v>0</v>
      </c>
      <c r="F147" s="32"/>
      <c r="G147" s="163" t="s">
        <v>149</v>
      </c>
      <c r="H147" s="285" t="s">
        <v>164</v>
      </c>
      <c r="I147" s="285"/>
      <c r="J147" s="285"/>
      <c r="K147" s="285"/>
      <c r="L147" s="164">
        <f>+L148</f>
        <v>0</v>
      </c>
      <c r="M147" s="32"/>
      <c r="N147" s="26"/>
      <c r="O147" s="26"/>
      <c r="P147" s="26"/>
      <c r="Q147" s="26"/>
      <c r="R147" s="26"/>
    </row>
    <row r="148" spans="1:18" hidden="1" x14ac:dyDescent="0.3">
      <c r="A148" s="160"/>
      <c r="B148" s="288"/>
      <c r="C148" s="288"/>
      <c r="D148" s="288"/>
      <c r="E148" s="179"/>
      <c r="F148" s="32"/>
      <c r="G148" s="166"/>
      <c r="H148" s="287" t="s">
        <v>183</v>
      </c>
      <c r="I148" s="287"/>
      <c r="J148" s="287"/>
      <c r="K148" s="287"/>
      <c r="L148" s="90">
        <v>0</v>
      </c>
      <c r="M148" s="32"/>
      <c r="N148" s="26"/>
      <c r="O148" s="26"/>
      <c r="P148" s="26"/>
      <c r="Q148" s="26"/>
      <c r="R148" s="26"/>
    </row>
    <row r="149" spans="1:18" hidden="1" x14ac:dyDescent="0.3">
      <c r="A149" s="315" t="s">
        <v>157</v>
      </c>
      <c r="B149" s="315"/>
      <c r="C149" s="315"/>
      <c r="D149" s="315"/>
      <c r="E149" s="176">
        <v>0</v>
      </c>
      <c r="F149" s="32"/>
      <c r="G149" s="166"/>
      <c r="H149" s="286"/>
      <c r="I149" s="286"/>
      <c r="J149" s="286"/>
      <c r="K149" s="286"/>
      <c r="L149" s="166"/>
      <c r="M149" s="32"/>
      <c r="N149" s="26"/>
      <c r="O149" s="26"/>
      <c r="P149" s="26"/>
      <c r="Q149" s="26"/>
      <c r="R149" s="26"/>
    </row>
    <row r="150" spans="1:18" hidden="1" x14ac:dyDescent="0.3">
      <c r="A150" s="160"/>
      <c r="B150" s="288"/>
      <c r="C150" s="288"/>
      <c r="D150" s="288"/>
      <c r="E150" s="179"/>
      <c r="F150" s="32"/>
      <c r="G150" s="315" t="s">
        <v>161</v>
      </c>
      <c r="H150" s="315"/>
      <c r="I150" s="315"/>
      <c r="J150" s="315"/>
      <c r="K150" s="315"/>
      <c r="L150" s="177">
        <f>+L151+L152+L153+L155+L159</f>
        <v>29000</v>
      </c>
      <c r="M150" s="32"/>
      <c r="N150" s="26"/>
      <c r="O150" s="26"/>
      <c r="P150" s="26"/>
      <c r="Q150" s="26"/>
      <c r="R150" s="26"/>
    </row>
    <row r="151" spans="1:18" hidden="1" x14ac:dyDescent="0.3">
      <c r="A151" s="315" t="s">
        <v>160</v>
      </c>
      <c r="B151" s="315"/>
      <c r="C151" s="315"/>
      <c r="D151" s="315"/>
      <c r="E151" s="180">
        <f>+E152+E154</f>
        <v>3500</v>
      </c>
      <c r="F151" s="32"/>
      <c r="G151" s="163" t="s">
        <v>162</v>
      </c>
      <c r="H151" s="285" t="s">
        <v>202</v>
      </c>
      <c r="I151" s="285"/>
      <c r="J151" s="285"/>
      <c r="K151" s="285"/>
      <c r="L151" s="184">
        <v>0</v>
      </c>
      <c r="M151" s="32"/>
      <c r="N151" s="26"/>
      <c r="O151" s="26"/>
      <c r="P151" s="26"/>
      <c r="Q151" s="26"/>
      <c r="R151" s="26"/>
    </row>
    <row r="152" spans="1:18" ht="15" hidden="1" customHeight="1" x14ac:dyDescent="0.3">
      <c r="A152" s="163" t="s">
        <v>162</v>
      </c>
      <c r="B152" s="285" t="s">
        <v>163</v>
      </c>
      <c r="C152" s="285"/>
      <c r="D152" s="285"/>
      <c r="E152" s="164">
        <f>+E153</f>
        <v>1000</v>
      </c>
      <c r="F152" s="32"/>
      <c r="G152" s="163" t="s">
        <v>166</v>
      </c>
      <c r="H152" s="285" t="s">
        <v>201</v>
      </c>
      <c r="I152" s="285"/>
      <c r="J152" s="285"/>
      <c r="K152" s="285"/>
      <c r="L152" s="184">
        <v>0</v>
      </c>
      <c r="M152" s="32"/>
      <c r="N152" s="26"/>
      <c r="O152" s="26"/>
      <c r="P152" s="26"/>
      <c r="Q152" s="26"/>
      <c r="R152" s="26"/>
    </row>
    <row r="153" spans="1:18" hidden="1" x14ac:dyDescent="0.3">
      <c r="A153" s="160"/>
      <c r="B153" s="287" t="s">
        <v>182</v>
      </c>
      <c r="C153" s="287"/>
      <c r="D153" s="287"/>
      <c r="E153" s="90">
        <f>+D25</f>
        <v>1000</v>
      </c>
      <c r="F153" s="32"/>
      <c r="G153" s="163" t="s">
        <v>144</v>
      </c>
      <c r="H153" s="285" t="s">
        <v>164</v>
      </c>
      <c r="I153" s="285"/>
      <c r="J153" s="285"/>
      <c r="K153" s="285"/>
      <c r="L153" s="164">
        <f>+L154</f>
        <v>10000</v>
      </c>
      <c r="M153" s="32"/>
      <c r="N153" s="26"/>
      <c r="O153" s="26"/>
      <c r="P153" s="26"/>
      <c r="Q153" s="26"/>
      <c r="R153" s="26"/>
    </row>
    <row r="154" spans="1:18" hidden="1" x14ac:dyDescent="0.3">
      <c r="A154" s="163" t="s">
        <v>166</v>
      </c>
      <c r="B154" s="285" t="s">
        <v>167</v>
      </c>
      <c r="C154" s="285"/>
      <c r="D154" s="285"/>
      <c r="E154" s="164">
        <f>+E155</f>
        <v>2500</v>
      </c>
      <c r="F154" s="32"/>
      <c r="G154" s="160"/>
      <c r="H154" s="287" t="s">
        <v>183</v>
      </c>
      <c r="I154" s="287"/>
      <c r="J154" s="287"/>
      <c r="K154" s="287"/>
      <c r="L154" s="90">
        <f>+D72</f>
        <v>10000</v>
      </c>
      <c r="M154" s="32"/>
      <c r="N154" s="26"/>
      <c r="O154" s="26"/>
      <c r="P154" s="26"/>
      <c r="Q154" s="26"/>
      <c r="R154" s="26"/>
    </row>
    <row r="155" spans="1:18" hidden="1" x14ac:dyDescent="0.3">
      <c r="A155" s="163"/>
      <c r="B155" s="287" t="s">
        <v>167</v>
      </c>
      <c r="C155" s="287"/>
      <c r="D155" s="287"/>
      <c r="E155" s="90">
        <f>+D31-D25</f>
        <v>2500</v>
      </c>
      <c r="F155" s="32"/>
      <c r="G155" s="163" t="s">
        <v>192</v>
      </c>
      <c r="H155" s="285" t="s">
        <v>168</v>
      </c>
      <c r="I155" s="285"/>
      <c r="J155" s="285"/>
      <c r="K155" s="285"/>
      <c r="L155" s="164">
        <f>+L156+L157+L158</f>
        <v>14000</v>
      </c>
      <c r="M155" s="32"/>
      <c r="N155" s="26"/>
      <c r="O155" s="26"/>
      <c r="P155" s="26"/>
      <c r="Q155" s="26"/>
      <c r="R155" s="26"/>
    </row>
    <row r="156" spans="1:18" hidden="1" x14ac:dyDescent="0.3">
      <c r="A156" s="166"/>
      <c r="B156" s="288"/>
      <c r="C156" s="288"/>
      <c r="D156" s="288"/>
      <c r="E156" s="109"/>
      <c r="F156" s="32"/>
      <c r="G156" s="163"/>
      <c r="H156" s="287" t="s">
        <v>185</v>
      </c>
      <c r="I156" s="287"/>
      <c r="J156" s="287"/>
      <c r="K156" s="287"/>
      <c r="L156" s="90">
        <f>+D77</f>
        <v>5000</v>
      </c>
      <c r="M156" s="32"/>
      <c r="N156" s="26"/>
      <c r="O156" s="26"/>
      <c r="P156" s="26"/>
      <c r="Q156" s="26"/>
      <c r="R156" s="26"/>
    </row>
    <row r="157" spans="1:18" hidden="1" x14ac:dyDescent="0.3">
      <c r="A157" s="315" t="s">
        <v>170</v>
      </c>
      <c r="B157" s="315"/>
      <c r="C157" s="315"/>
      <c r="D157" s="315"/>
      <c r="E157" s="176">
        <v>0</v>
      </c>
      <c r="F157" s="32"/>
      <c r="G157" s="160"/>
      <c r="H157" s="287" t="s">
        <v>186</v>
      </c>
      <c r="I157" s="287"/>
      <c r="J157" s="287"/>
      <c r="K157" s="287"/>
      <c r="L157" s="90">
        <f t="shared" ref="L157:L158" si="0">+D78</f>
        <v>6000</v>
      </c>
      <c r="M157" s="32"/>
      <c r="N157" s="26"/>
      <c r="O157" s="26"/>
      <c r="P157" s="26"/>
      <c r="Q157" s="26"/>
      <c r="R157" s="26"/>
    </row>
    <row r="158" spans="1:18" hidden="1" x14ac:dyDescent="0.3">
      <c r="A158" s="160"/>
      <c r="B158" s="288"/>
      <c r="C158" s="288"/>
      <c r="D158" s="288"/>
      <c r="E158" s="179"/>
      <c r="F158" s="32"/>
      <c r="G158" s="160"/>
      <c r="H158" s="185" t="s">
        <v>187</v>
      </c>
      <c r="I158" s="185"/>
      <c r="J158" s="185"/>
      <c r="K158" s="185"/>
      <c r="L158" s="90">
        <f t="shared" si="0"/>
        <v>3000</v>
      </c>
      <c r="M158" s="32"/>
      <c r="N158" s="26"/>
      <c r="O158" s="26"/>
      <c r="P158" s="26"/>
      <c r="Q158" s="26"/>
      <c r="R158" s="26"/>
    </row>
    <row r="159" spans="1:18" hidden="1" x14ac:dyDescent="0.3">
      <c r="A159" s="315" t="s">
        <v>172</v>
      </c>
      <c r="B159" s="315"/>
      <c r="C159" s="315"/>
      <c r="D159" s="315"/>
      <c r="E159" s="177">
        <f>SUM(E160:E161)</f>
        <v>600</v>
      </c>
      <c r="F159" s="32"/>
      <c r="G159" s="163" t="s">
        <v>203</v>
      </c>
      <c r="H159" s="285" t="s">
        <v>204</v>
      </c>
      <c r="I159" s="285"/>
      <c r="J159" s="285"/>
      <c r="K159" s="285"/>
      <c r="L159" s="184">
        <f>+D88</f>
        <v>5000</v>
      </c>
      <c r="M159" s="33"/>
      <c r="N159" s="26"/>
      <c r="O159" s="26"/>
      <c r="P159" s="26"/>
      <c r="Q159" s="26"/>
      <c r="R159" s="26"/>
    </row>
    <row r="160" spans="1:18" hidden="1" x14ac:dyDescent="0.3">
      <c r="A160" s="160"/>
      <c r="B160" s="287" t="s">
        <v>188</v>
      </c>
      <c r="C160" s="287"/>
      <c r="D160" s="287"/>
      <c r="E160" s="90">
        <f>+B11</f>
        <v>500</v>
      </c>
      <c r="F160" s="32"/>
      <c r="G160" s="166"/>
      <c r="H160" s="286"/>
      <c r="I160" s="286"/>
      <c r="J160" s="286"/>
      <c r="K160" s="286"/>
      <c r="L160" s="166"/>
      <c r="M160" s="33"/>
      <c r="N160" s="26"/>
      <c r="O160" s="26"/>
      <c r="P160" s="26"/>
      <c r="Q160" s="26"/>
      <c r="R160" s="26"/>
    </row>
    <row r="161" spans="1:18" hidden="1" x14ac:dyDescent="0.3">
      <c r="A161" s="160"/>
      <c r="B161" s="287" t="s">
        <v>189</v>
      </c>
      <c r="C161" s="287"/>
      <c r="D161" s="287"/>
      <c r="E161" s="90">
        <f>+B18</f>
        <v>100</v>
      </c>
      <c r="F161" s="32"/>
      <c r="G161" s="315" t="s">
        <v>195</v>
      </c>
      <c r="H161" s="315"/>
      <c r="I161" s="315"/>
      <c r="J161" s="315"/>
      <c r="K161" s="315"/>
      <c r="L161" s="176">
        <v>0</v>
      </c>
      <c r="M161" s="33"/>
      <c r="N161" s="26"/>
      <c r="O161" s="26"/>
      <c r="P161" s="26"/>
      <c r="Q161" s="26"/>
      <c r="R161" s="26"/>
    </row>
    <row r="162" spans="1:18" hidden="1" x14ac:dyDescent="0.3">
      <c r="A162" s="160"/>
      <c r="B162" s="288"/>
      <c r="C162" s="288"/>
      <c r="D162" s="288"/>
      <c r="E162" s="90"/>
      <c r="F162" s="32"/>
      <c r="G162" s="166"/>
      <c r="H162" s="286"/>
      <c r="I162" s="286"/>
      <c r="J162" s="286"/>
      <c r="K162" s="286"/>
      <c r="L162" s="166"/>
      <c r="M162" s="32"/>
      <c r="N162" s="26"/>
      <c r="O162" s="26"/>
      <c r="P162" s="26"/>
      <c r="Q162" s="26"/>
      <c r="R162" s="26"/>
    </row>
    <row r="163" spans="1:18" hidden="1" x14ac:dyDescent="0.3">
      <c r="A163" s="315" t="s">
        <v>195</v>
      </c>
      <c r="B163" s="315"/>
      <c r="C163" s="315"/>
      <c r="D163" s="315"/>
      <c r="E163" s="176">
        <v>0</v>
      </c>
      <c r="F163" s="32"/>
      <c r="G163" s="166"/>
      <c r="H163" s="286"/>
      <c r="I163" s="286"/>
      <c r="J163" s="286"/>
      <c r="K163" s="286"/>
      <c r="L163" s="166"/>
      <c r="M163" s="32"/>
      <c r="N163" s="26"/>
      <c r="O163" s="26"/>
      <c r="P163" s="26"/>
      <c r="Q163" s="26"/>
      <c r="R163" s="26"/>
    </row>
    <row r="164" spans="1:18" hidden="1" x14ac:dyDescent="0.3">
      <c r="A164" s="166"/>
      <c r="B164" s="288"/>
      <c r="C164" s="288"/>
      <c r="D164" s="288"/>
      <c r="E164" s="88"/>
      <c r="F164" s="32"/>
      <c r="G164" s="166"/>
      <c r="H164" s="286"/>
      <c r="I164" s="286"/>
      <c r="J164" s="286"/>
      <c r="K164" s="286"/>
      <c r="L164" s="166"/>
      <c r="M164" s="32"/>
      <c r="N164" s="26"/>
      <c r="O164" s="26"/>
      <c r="P164" s="26"/>
      <c r="Q164" s="26"/>
      <c r="R164" s="26"/>
    </row>
    <row r="165" spans="1:18" ht="18" hidden="1" x14ac:dyDescent="0.35">
      <c r="A165" s="181" t="s">
        <v>173</v>
      </c>
      <c r="B165" s="181"/>
      <c r="C165" s="181"/>
      <c r="D165" s="181"/>
      <c r="E165" s="171">
        <f>+E119+E141</f>
        <v>4100</v>
      </c>
      <c r="F165" s="32"/>
      <c r="G165" s="186" t="s">
        <v>205</v>
      </c>
      <c r="H165" s="186"/>
      <c r="I165" s="186"/>
      <c r="J165" s="186"/>
      <c r="K165" s="186"/>
      <c r="L165" s="171">
        <f>+L119+L137+L142</f>
        <v>29000</v>
      </c>
      <c r="M165" s="32"/>
      <c r="N165" s="26"/>
      <c r="O165" s="26"/>
      <c r="P165" s="26"/>
      <c r="Q165" s="26"/>
      <c r="R165" s="26"/>
    </row>
    <row r="166" spans="1:18" ht="13.2" hidden="1" x14ac:dyDescent="0.25">
      <c r="N166" s="26"/>
      <c r="O166" s="26"/>
      <c r="P166" s="26"/>
      <c r="Q166" s="26"/>
      <c r="R166" s="26"/>
    </row>
    <row r="167" spans="1:18" ht="13.2" hidden="1" x14ac:dyDescent="0.25">
      <c r="N167" s="26"/>
      <c r="O167" s="26"/>
      <c r="P167" s="26"/>
      <c r="Q167" s="26"/>
      <c r="R167" s="26"/>
    </row>
    <row r="168" spans="1:18" ht="13.2" hidden="1" x14ac:dyDescent="0.25">
      <c r="N168" s="26"/>
      <c r="O168" s="26"/>
      <c r="P168" s="26"/>
      <c r="Q168" s="26"/>
      <c r="R168" s="26"/>
    </row>
    <row r="169" spans="1:18" ht="18" x14ac:dyDescent="0.35">
      <c r="A169" s="314" t="s">
        <v>345</v>
      </c>
      <c r="B169" s="314"/>
      <c r="C169" s="314"/>
      <c r="D169" s="314"/>
      <c r="E169" s="314"/>
      <c r="N169" s="26"/>
      <c r="O169" s="26"/>
      <c r="P169" s="26"/>
      <c r="Q169" s="26"/>
      <c r="R169" s="26"/>
    </row>
    <row r="170" spans="1:18" x14ac:dyDescent="0.3">
      <c r="A170" s="99"/>
      <c r="B170" s="284"/>
      <c r="C170" s="284"/>
      <c r="D170" s="284"/>
      <c r="E170" s="99"/>
      <c r="N170" s="26"/>
      <c r="O170" s="26"/>
      <c r="P170" s="26"/>
      <c r="Q170" s="26"/>
      <c r="R170" s="26"/>
    </row>
    <row r="171" spans="1:18" x14ac:dyDescent="0.3">
      <c r="A171" s="309" t="s">
        <v>206</v>
      </c>
      <c r="B171" s="309"/>
      <c r="C171" s="309"/>
      <c r="D171" s="309"/>
      <c r="E171" s="105">
        <f>+E172+E174</f>
        <v>78000</v>
      </c>
      <c r="N171" s="26"/>
      <c r="O171" s="26"/>
      <c r="P171" s="26"/>
      <c r="Q171" s="26"/>
      <c r="R171" s="26"/>
    </row>
    <row r="172" spans="1:18" x14ac:dyDescent="0.3">
      <c r="A172" s="187" t="s">
        <v>142</v>
      </c>
      <c r="B172" s="278" t="s">
        <v>42</v>
      </c>
      <c r="C172" s="279"/>
      <c r="D172" s="280"/>
      <c r="E172" s="95">
        <f>+E173</f>
        <v>78000</v>
      </c>
      <c r="N172" s="26"/>
      <c r="O172" s="26"/>
      <c r="P172" s="26"/>
      <c r="Q172" s="26"/>
      <c r="R172" s="26"/>
    </row>
    <row r="173" spans="1:18" x14ac:dyDescent="0.3">
      <c r="A173" s="187"/>
      <c r="B173" s="281" t="s">
        <v>243</v>
      </c>
      <c r="C173" s="282"/>
      <c r="D173" s="283"/>
      <c r="E173" s="96">
        <f>+C111</f>
        <v>78000</v>
      </c>
      <c r="N173" s="26"/>
      <c r="O173" s="26"/>
      <c r="P173" s="26"/>
      <c r="Q173" s="26"/>
      <c r="R173" s="26"/>
    </row>
    <row r="174" spans="1:18" x14ac:dyDescent="0.3">
      <c r="A174" s="187" t="s">
        <v>207</v>
      </c>
      <c r="B174" s="188" t="s">
        <v>208</v>
      </c>
      <c r="C174" s="99"/>
      <c r="D174" s="99"/>
      <c r="E174" s="95">
        <f>SUM(E175:E180)</f>
        <v>0</v>
      </c>
      <c r="N174" s="26"/>
      <c r="O174" s="26"/>
      <c r="P174" s="26"/>
      <c r="Q174" s="26"/>
      <c r="R174" s="26"/>
    </row>
    <row r="175" spans="1:18" x14ac:dyDescent="0.3">
      <c r="A175" s="187"/>
      <c r="B175" s="277" t="s">
        <v>209</v>
      </c>
      <c r="C175" s="277"/>
      <c r="D175" s="277"/>
      <c r="E175" s="90">
        <v>0</v>
      </c>
      <c r="N175" s="26"/>
      <c r="O175" s="26"/>
      <c r="P175" s="26"/>
      <c r="Q175" s="26"/>
      <c r="R175" s="26"/>
    </row>
    <row r="176" spans="1:18" x14ac:dyDescent="0.3">
      <c r="A176" s="187"/>
      <c r="B176" s="277" t="s">
        <v>210</v>
      </c>
      <c r="C176" s="277"/>
      <c r="D176" s="277"/>
      <c r="E176" s="90">
        <v>0</v>
      </c>
      <c r="N176" s="26"/>
      <c r="O176" s="26"/>
      <c r="P176" s="26"/>
      <c r="Q176" s="26"/>
      <c r="R176" s="26"/>
    </row>
    <row r="177" spans="1:18" x14ac:dyDescent="0.3">
      <c r="A177" s="187"/>
      <c r="B177" s="277" t="s">
        <v>335</v>
      </c>
      <c r="C177" s="277"/>
      <c r="D177" s="277"/>
      <c r="E177" s="90">
        <v>0</v>
      </c>
      <c r="N177" s="26"/>
      <c r="O177" s="26"/>
      <c r="P177" s="26"/>
      <c r="Q177" s="26"/>
      <c r="R177" s="26"/>
    </row>
    <row r="178" spans="1:18" x14ac:dyDescent="0.3">
      <c r="A178" s="187"/>
      <c r="B178" s="277" t="s">
        <v>375</v>
      </c>
      <c r="C178" s="277"/>
      <c r="D178" s="277"/>
      <c r="E178" s="90">
        <v>0</v>
      </c>
      <c r="N178" s="26"/>
      <c r="O178" s="26"/>
      <c r="P178" s="26"/>
      <c r="Q178" s="26"/>
      <c r="R178" s="26"/>
    </row>
    <row r="179" spans="1:18" x14ac:dyDescent="0.3">
      <c r="A179" s="187"/>
      <c r="B179" s="277" t="s">
        <v>255</v>
      </c>
      <c r="C179" s="277"/>
      <c r="D179" s="277"/>
      <c r="E179" s="90">
        <v>0</v>
      </c>
      <c r="N179" s="26"/>
      <c r="O179" s="26"/>
      <c r="P179" s="26"/>
      <c r="Q179" s="26"/>
      <c r="R179" s="26"/>
    </row>
    <row r="180" spans="1:18" x14ac:dyDescent="0.3">
      <c r="A180" s="187"/>
      <c r="B180" s="277" t="s">
        <v>256</v>
      </c>
      <c r="C180" s="277"/>
      <c r="D180" s="277"/>
      <c r="E180" s="90">
        <v>0</v>
      </c>
      <c r="N180" s="26"/>
      <c r="O180" s="26"/>
      <c r="P180" s="26"/>
      <c r="Q180" s="26"/>
      <c r="R180" s="26"/>
    </row>
    <row r="181" spans="1:18" x14ac:dyDescent="0.3">
      <c r="A181" s="99"/>
      <c r="B181" s="284"/>
      <c r="C181" s="284"/>
      <c r="D181" s="284"/>
      <c r="E181" s="99"/>
      <c r="N181" s="26"/>
      <c r="O181" s="26"/>
      <c r="P181" s="26"/>
      <c r="Q181" s="26"/>
      <c r="R181" s="26"/>
    </row>
    <row r="182" spans="1:18" x14ac:dyDescent="0.3">
      <c r="A182" s="309" t="s">
        <v>141</v>
      </c>
      <c r="B182" s="309"/>
      <c r="C182" s="309"/>
      <c r="D182" s="309"/>
      <c r="E182" s="105">
        <f>+E183+E188+E230+E232+E234+E236</f>
        <v>0</v>
      </c>
      <c r="N182" s="26"/>
      <c r="O182" s="26"/>
      <c r="P182" s="26"/>
      <c r="Q182" s="26"/>
      <c r="R182" s="26"/>
    </row>
    <row r="183" spans="1:18" x14ac:dyDescent="0.3">
      <c r="A183" s="94" t="s">
        <v>142</v>
      </c>
      <c r="B183" s="278" t="s">
        <v>143</v>
      </c>
      <c r="C183" s="279"/>
      <c r="D183" s="280"/>
      <c r="E183" s="95">
        <f>SUM(E184:E186)</f>
        <v>0</v>
      </c>
      <c r="N183" s="26"/>
      <c r="O183" s="26"/>
      <c r="P183" s="26"/>
      <c r="Q183" s="26"/>
      <c r="R183" s="26"/>
    </row>
    <row r="184" spans="1:18" x14ac:dyDescent="0.3">
      <c r="A184" s="94"/>
      <c r="B184" s="277" t="s">
        <v>48</v>
      </c>
      <c r="C184" s="277"/>
      <c r="D184" s="277"/>
      <c r="E184" s="90">
        <v>0</v>
      </c>
      <c r="N184" s="26"/>
      <c r="O184" s="26"/>
      <c r="P184" s="26"/>
      <c r="Q184" s="26"/>
      <c r="R184" s="26"/>
    </row>
    <row r="185" spans="1:18" x14ac:dyDescent="0.3">
      <c r="A185" s="94"/>
      <c r="B185" s="277" t="s">
        <v>49</v>
      </c>
      <c r="C185" s="277"/>
      <c r="D185" s="277"/>
      <c r="E185" s="90">
        <v>0</v>
      </c>
      <c r="N185" s="26"/>
      <c r="O185" s="26"/>
      <c r="P185" s="26"/>
      <c r="Q185" s="26"/>
      <c r="R185" s="26"/>
    </row>
    <row r="186" spans="1:18" x14ac:dyDescent="0.3">
      <c r="A186" s="99"/>
      <c r="B186" s="277" t="s">
        <v>50</v>
      </c>
      <c r="C186" s="277"/>
      <c r="D186" s="277"/>
      <c r="E186" s="90">
        <v>0</v>
      </c>
      <c r="N186" s="26"/>
      <c r="O186" s="26"/>
      <c r="P186" s="26"/>
      <c r="Q186" s="26"/>
      <c r="R186" s="26"/>
    </row>
    <row r="187" spans="1:18" x14ac:dyDescent="0.3">
      <c r="A187" s="99"/>
      <c r="B187" s="284"/>
      <c r="C187" s="284"/>
      <c r="D187" s="284"/>
      <c r="E187" s="99"/>
      <c r="N187" s="26"/>
      <c r="O187" s="26"/>
      <c r="P187" s="26"/>
      <c r="Q187" s="26"/>
      <c r="R187" s="26"/>
    </row>
    <row r="188" spans="1:18" x14ac:dyDescent="0.3">
      <c r="A188" s="94" t="s">
        <v>149</v>
      </c>
      <c r="B188" s="188" t="s">
        <v>150</v>
      </c>
      <c r="C188" s="196"/>
      <c r="D188" s="197"/>
      <c r="E188" s="101">
        <f>SUM(E189:E228)</f>
        <v>0</v>
      </c>
      <c r="N188" s="26"/>
      <c r="O188" s="26"/>
      <c r="P188" s="26"/>
      <c r="Q188" s="26"/>
      <c r="R188" s="26"/>
    </row>
    <row r="189" spans="1:18" x14ac:dyDescent="0.3">
      <c r="A189" s="99"/>
      <c r="B189" s="277" t="s">
        <v>125</v>
      </c>
      <c r="C189" s="277"/>
      <c r="D189" s="277"/>
      <c r="E189" s="90">
        <v>0</v>
      </c>
      <c r="N189" s="26"/>
      <c r="O189" s="26"/>
      <c r="P189" s="26"/>
      <c r="Q189" s="26"/>
      <c r="R189" s="26"/>
    </row>
    <row r="190" spans="1:18" x14ac:dyDescent="0.3">
      <c r="A190" s="99"/>
      <c r="B190" s="277" t="s">
        <v>1</v>
      </c>
      <c r="C190" s="277"/>
      <c r="D190" s="277"/>
      <c r="E190" s="90">
        <v>0</v>
      </c>
      <c r="N190" s="26"/>
      <c r="O190" s="26"/>
      <c r="P190" s="26"/>
      <c r="Q190" s="26"/>
      <c r="R190" s="26"/>
    </row>
    <row r="191" spans="1:18" x14ac:dyDescent="0.3">
      <c r="A191" s="99"/>
      <c r="B191" s="277" t="s">
        <v>2</v>
      </c>
      <c r="C191" s="277"/>
      <c r="D191" s="277"/>
      <c r="E191" s="90">
        <v>0</v>
      </c>
      <c r="N191" s="26"/>
      <c r="O191" s="26"/>
      <c r="P191" s="26"/>
      <c r="Q191" s="26"/>
      <c r="R191" s="26"/>
    </row>
    <row r="192" spans="1:18" x14ac:dyDescent="0.3">
      <c r="A192" s="99"/>
      <c r="B192" s="277" t="s">
        <v>3</v>
      </c>
      <c r="C192" s="277"/>
      <c r="D192" s="277"/>
      <c r="E192" s="90">
        <v>0</v>
      </c>
      <c r="N192" s="26"/>
      <c r="O192" s="26"/>
      <c r="P192" s="26"/>
      <c r="Q192" s="26"/>
      <c r="R192" s="26"/>
    </row>
    <row r="193" spans="1:18" x14ac:dyDescent="0.3">
      <c r="A193" s="99"/>
      <c r="B193" s="277" t="s">
        <v>4</v>
      </c>
      <c r="C193" s="277"/>
      <c r="D193" s="277"/>
      <c r="E193" s="90">
        <v>0</v>
      </c>
      <c r="N193" s="26"/>
      <c r="O193" s="26"/>
      <c r="P193" s="26"/>
      <c r="Q193" s="26"/>
      <c r="R193" s="26"/>
    </row>
    <row r="194" spans="1:18" x14ac:dyDescent="0.3">
      <c r="A194" s="99"/>
      <c r="B194" s="277" t="s">
        <v>5</v>
      </c>
      <c r="C194" s="277"/>
      <c r="D194" s="277"/>
      <c r="E194" s="90">
        <v>0</v>
      </c>
      <c r="N194" s="26"/>
      <c r="O194" s="26"/>
      <c r="P194" s="26"/>
      <c r="Q194" s="26"/>
      <c r="R194" s="26"/>
    </row>
    <row r="195" spans="1:18" x14ac:dyDescent="0.3">
      <c r="A195" s="99"/>
      <c r="B195" s="277" t="s">
        <v>6</v>
      </c>
      <c r="C195" s="277"/>
      <c r="D195" s="277"/>
      <c r="E195" s="90">
        <v>0</v>
      </c>
      <c r="N195" s="26"/>
      <c r="O195" s="26"/>
      <c r="P195" s="26"/>
      <c r="Q195" s="26"/>
      <c r="R195" s="26"/>
    </row>
    <row r="196" spans="1:18" ht="15.75" customHeight="1" x14ac:dyDescent="0.3">
      <c r="A196" s="99"/>
      <c r="B196" s="277" t="s">
        <v>7</v>
      </c>
      <c r="C196" s="277"/>
      <c r="D196" s="277"/>
      <c r="E196" s="90">
        <v>0</v>
      </c>
      <c r="N196" s="26"/>
      <c r="O196" s="26"/>
      <c r="P196" s="26"/>
      <c r="Q196" s="26"/>
      <c r="R196" s="26"/>
    </row>
    <row r="197" spans="1:18" x14ac:dyDescent="0.3">
      <c r="A197" s="99"/>
      <c r="B197" s="277" t="s">
        <v>8</v>
      </c>
      <c r="C197" s="277"/>
      <c r="D197" s="277"/>
      <c r="E197" s="90">
        <v>0</v>
      </c>
      <c r="N197" s="26"/>
      <c r="O197" s="26"/>
      <c r="P197" s="26"/>
      <c r="Q197" s="26"/>
      <c r="R197" s="26"/>
    </row>
    <row r="198" spans="1:18" x14ac:dyDescent="0.3">
      <c r="A198" s="99"/>
      <c r="B198" s="277" t="s">
        <v>9</v>
      </c>
      <c r="C198" s="277"/>
      <c r="D198" s="277"/>
      <c r="E198" s="90">
        <v>0</v>
      </c>
      <c r="N198" s="26"/>
      <c r="O198" s="26"/>
      <c r="P198" s="26"/>
      <c r="Q198" s="26"/>
      <c r="R198" s="26"/>
    </row>
    <row r="199" spans="1:18" x14ac:dyDescent="0.3">
      <c r="A199" s="99"/>
      <c r="B199" s="277" t="s">
        <v>10</v>
      </c>
      <c r="C199" s="277"/>
      <c r="D199" s="277"/>
      <c r="E199" s="90">
        <v>0</v>
      </c>
      <c r="N199" s="26"/>
      <c r="O199" s="26"/>
      <c r="P199" s="26"/>
      <c r="Q199" s="26"/>
      <c r="R199" s="26"/>
    </row>
    <row r="200" spans="1:18" x14ac:dyDescent="0.3">
      <c r="A200" s="99"/>
      <c r="B200" s="277" t="s">
        <v>11</v>
      </c>
      <c r="C200" s="277"/>
      <c r="D200" s="277"/>
      <c r="E200" s="90">
        <v>0</v>
      </c>
      <c r="N200" s="26"/>
      <c r="O200" s="26"/>
      <c r="P200" s="26"/>
      <c r="Q200" s="26"/>
      <c r="R200" s="26"/>
    </row>
    <row r="201" spans="1:18" x14ac:dyDescent="0.3">
      <c r="A201" s="99"/>
      <c r="B201" s="277" t="s">
        <v>12</v>
      </c>
      <c r="C201" s="277"/>
      <c r="D201" s="277"/>
      <c r="E201" s="90">
        <v>0</v>
      </c>
      <c r="N201" s="26"/>
      <c r="O201" s="26"/>
      <c r="P201" s="26"/>
      <c r="Q201" s="26"/>
      <c r="R201" s="26"/>
    </row>
    <row r="202" spans="1:18" x14ac:dyDescent="0.3">
      <c r="A202" s="99"/>
      <c r="B202" s="277" t="s">
        <v>13</v>
      </c>
      <c r="C202" s="277"/>
      <c r="D202" s="277"/>
      <c r="E202" s="90">
        <v>0</v>
      </c>
      <c r="N202" s="26"/>
      <c r="O202" s="26"/>
      <c r="P202" s="26"/>
      <c r="Q202" s="26"/>
      <c r="R202" s="26"/>
    </row>
    <row r="203" spans="1:18" x14ac:dyDescent="0.3">
      <c r="A203" s="94"/>
      <c r="B203" s="277" t="s">
        <v>14</v>
      </c>
      <c r="C203" s="277"/>
      <c r="D203" s="277"/>
      <c r="E203" s="90">
        <v>0</v>
      </c>
      <c r="N203" s="26"/>
      <c r="O203" s="26"/>
      <c r="P203" s="26"/>
      <c r="Q203" s="26"/>
      <c r="R203" s="26"/>
    </row>
    <row r="204" spans="1:18" x14ac:dyDescent="0.3">
      <c r="A204" s="99"/>
      <c r="B204" s="277" t="s">
        <v>15</v>
      </c>
      <c r="C204" s="277"/>
      <c r="D204" s="277"/>
      <c r="E204" s="90">
        <v>0</v>
      </c>
      <c r="N204" s="26"/>
      <c r="O204" s="26"/>
      <c r="P204" s="26"/>
      <c r="Q204" s="26"/>
      <c r="R204" s="26"/>
    </row>
    <row r="205" spans="1:18" x14ac:dyDescent="0.3">
      <c r="A205" s="99"/>
      <c r="B205" s="277" t="s">
        <v>19</v>
      </c>
      <c r="C205" s="277"/>
      <c r="D205" s="277"/>
      <c r="E205" s="90">
        <v>0</v>
      </c>
      <c r="N205" s="26"/>
      <c r="O205" s="26"/>
      <c r="P205" s="26"/>
      <c r="Q205" s="26"/>
      <c r="R205" s="26"/>
    </row>
    <row r="206" spans="1:18" x14ac:dyDescent="0.3">
      <c r="A206" s="99"/>
      <c r="B206" s="277" t="s">
        <v>16</v>
      </c>
      <c r="C206" s="277"/>
      <c r="D206" s="277"/>
      <c r="E206" s="90">
        <v>0</v>
      </c>
      <c r="N206" s="26"/>
      <c r="O206" s="26"/>
      <c r="P206" s="26"/>
      <c r="Q206" s="26"/>
      <c r="R206" s="26"/>
    </row>
    <row r="207" spans="1:18" x14ac:dyDescent="0.3">
      <c r="A207" s="94"/>
      <c r="B207" s="277" t="s">
        <v>17</v>
      </c>
      <c r="C207" s="277"/>
      <c r="D207" s="277"/>
      <c r="E207" s="90">
        <v>0</v>
      </c>
      <c r="N207" s="26"/>
      <c r="O207" s="26"/>
      <c r="P207" s="26"/>
      <c r="Q207" s="26"/>
      <c r="R207" s="26"/>
    </row>
    <row r="208" spans="1:18" x14ac:dyDescent="0.3">
      <c r="A208" s="99"/>
      <c r="B208" s="277" t="s">
        <v>94</v>
      </c>
      <c r="C208" s="277"/>
      <c r="D208" s="277"/>
      <c r="E208" s="90">
        <v>0</v>
      </c>
      <c r="N208" s="26"/>
      <c r="O208" s="26"/>
      <c r="P208" s="26"/>
      <c r="Q208" s="26"/>
      <c r="R208" s="26"/>
    </row>
    <row r="209" spans="1:18" x14ac:dyDescent="0.3">
      <c r="A209" s="94"/>
      <c r="B209" s="277" t="s">
        <v>20</v>
      </c>
      <c r="C209" s="277"/>
      <c r="D209" s="277"/>
      <c r="E209" s="90">
        <v>0</v>
      </c>
      <c r="N209" s="26"/>
      <c r="O209" s="26"/>
      <c r="P209" s="26"/>
      <c r="Q209" s="26"/>
      <c r="R209" s="26"/>
    </row>
    <row r="210" spans="1:18" x14ac:dyDescent="0.3">
      <c r="A210" s="94"/>
      <c r="B210" s="277" t="s">
        <v>21</v>
      </c>
      <c r="C210" s="277"/>
      <c r="D210" s="277"/>
      <c r="E210" s="90">
        <v>0</v>
      </c>
      <c r="N210" s="26"/>
      <c r="O210" s="26"/>
      <c r="P210" s="26"/>
      <c r="Q210" s="26"/>
      <c r="R210" s="26"/>
    </row>
    <row r="211" spans="1:18" x14ac:dyDescent="0.3">
      <c r="A211" s="94"/>
      <c r="B211" s="277" t="s">
        <v>126</v>
      </c>
      <c r="C211" s="277"/>
      <c r="D211" s="277"/>
      <c r="E211" s="90">
        <v>0</v>
      </c>
      <c r="N211" s="26"/>
      <c r="O211" s="26"/>
      <c r="P211" s="26"/>
      <c r="Q211" s="26"/>
      <c r="R211" s="26"/>
    </row>
    <row r="212" spans="1:18" x14ac:dyDescent="0.3">
      <c r="A212" s="94"/>
      <c r="B212" s="277" t="s">
        <v>127</v>
      </c>
      <c r="C212" s="277"/>
      <c r="D212" s="277"/>
      <c r="E212" s="90">
        <v>0</v>
      </c>
      <c r="N212" s="26"/>
      <c r="O212" s="26"/>
      <c r="P212" s="26"/>
      <c r="Q212" s="26"/>
      <c r="R212" s="26"/>
    </row>
    <row r="213" spans="1:18" x14ac:dyDescent="0.3">
      <c r="A213" s="94"/>
      <c r="B213" s="277" t="s">
        <v>22</v>
      </c>
      <c r="C213" s="277"/>
      <c r="D213" s="277"/>
      <c r="E213" s="90">
        <v>0</v>
      </c>
      <c r="N213" s="26"/>
      <c r="O213" s="26"/>
      <c r="P213" s="26"/>
      <c r="Q213" s="26"/>
      <c r="R213" s="26"/>
    </row>
    <row r="214" spans="1:18" x14ac:dyDescent="0.3">
      <c r="A214" s="94"/>
      <c r="B214" s="277" t="s">
        <v>18</v>
      </c>
      <c r="C214" s="277"/>
      <c r="D214" s="277"/>
      <c r="E214" s="90">
        <v>0</v>
      </c>
      <c r="N214" s="26"/>
      <c r="O214" s="26"/>
      <c r="P214" s="26"/>
      <c r="Q214" s="26"/>
      <c r="R214" s="26"/>
    </row>
    <row r="215" spans="1:18" x14ac:dyDescent="0.3">
      <c r="A215" s="94"/>
      <c r="B215" s="277" t="s">
        <v>9</v>
      </c>
      <c r="C215" s="277"/>
      <c r="D215" s="277"/>
      <c r="E215" s="90">
        <v>0</v>
      </c>
      <c r="N215" s="26"/>
      <c r="O215" s="26"/>
      <c r="P215" s="26"/>
      <c r="Q215" s="26"/>
      <c r="R215" s="26"/>
    </row>
    <row r="216" spans="1:18" x14ac:dyDescent="0.3">
      <c r="A216" s="94"/>
      <c r="B216" s="276"/>
      <c r="C216" s="276"/>
      <c r="D216" s="276"/>
      <c r="E216" s="90">
        <v>0</v>
      </c>
      <c r="N216" s="26"/>
      <c r="O216" s="26"/>
      <c r="P216" s="26"/>
      <c r="Q216" s="26"/>
      <c r="R216" s="26"/>
    </row>
    <row r="217" spans="1:18" x14ac:dyDescent="0.3">
      <c r="A217" s="94"/>
      <c r="B217" s="276"/>
      <c r="C217" s="276"/>
      <c r="D217" s="276"/>
      <c r="E217" s="90">
        <v>0</v>
      </c>
      <c r="N217" s="26"/>
      <c r="O217" s="26"/>
      <c r="P217" s="26"/>
      <c r="Q217" s="26"/>
      <c r="R217" s="26"/>
    </row>
    <row r="218" spans="1:18" x14ac:dyDescent="0.3">
      <c r="A218" s="94"/>
      <c r="B218" s="276"/>
      <c r="C218" s="276"/>
      <c r="D218" s="276"/>
      <c r="E218" s="90">
        <v>0</v>
      </c>
      <c r="N218" s="26"/>
      <c r="O218" s="26"/>
      <c r="P218" s="26"/>
      <c r="Q218" s="26"/>
      <c r="R218" s="26"/>
    </row>
    <row r="219" spans="1:18" x14ac:dyDescent="0.3">
      <c r="A219" s="94"/>
      <c r="B219" s="276"/>
      <c r="C219" s="276"/>
      <c r="D219" s="276"/>
      <c r="E219" s="90">
        <v>0</v>
      </c>
      <c r="N219" s="26"/>
      <c r="O219" s="26"/>
      <c r="P219" s="26"/>
      <c r="Q219" s="26"/>
      <c r="R219" s="26"/>
    </row>
    <row r="220" spans="1:18" x14ac:dyDescent="0.3">
      <c r="A220" s="94"/>
      <c r="B220" s="276"/>
      <c r="C220" s="276"/>
      <c r="D220" s="276"/>
      <c r="E220" s="90">
        <v>0</v>
      </c>
      <c r="N220" s="26"/>
      <c r="O220" s="26"/>
      <c r="P220" s="26"/>
      <c r="Q220" s="26"/>
      <c r="R220" s="26"/>
    </row>
    <row r="221" spans="1:18" x14ac:dyDescent="0.3">
      <c r="A221" s="94"/>
      <c r="B221" s="276"/>
      <c r="C221" s="276"/>
      <c r="D221" s="276"/>
      <c r="E221" s="90">
        <v>0</v>
      </c>
      <c r="N221" s="26"/>
      <c r="O221" s="26"/>
      <c r="P221" s="26"/>
      <c r="Q221" s="26"/>
      <c r="R221" s="26"/>
    </row>
    <row r="222" spans="1:18" x14ac:dyDescent="0.3">
      <c r="A222" s="94"/>
      <c r="B222" s="276"/>
      <c r="C222" s="276"/>
      <c r="D222" s="276"/>
      <c r="E222" s="90">
        <v>0</v>
      </c>
      <c r="N222" s="26"/>
      <c r="O222" s="26"/>
      <c r="P222" s="26"/>
      <c r="Q222" s="26"/>
      <c r="R222" s="26"/>
    </row>
    <row r="223" spans="1:18" x14ac:dyDescent="0.3">
      <c r="A223" s="94"/>
      <c r="B223" s="276"/>
      <c r="C223" s="276"/>
      <c r="D223" s="276"/>
      <c r="E223" s="90">
        <v>0</v>
      </c>
      <c r="N223" s="26"/>
      <c r="O223" s="26"/>
      <c r="P223" s="26"/>
      <c r="Q223" s="26"/>
      <c r="R223" s="26"/>
    </row>
    <row r="224" spans="1:18" x14ac:dyDescent="0.3">
      <c r="A224" s="94"/>
      <c r="B224" s="276"/>
      <c r="C224" s="276"/>
      <c r="D224" s="276"/>
      <c r="E224" s="90">
        <v>0</v>
      </c>
      <c r="N224" s="26"/>
      <c r="O224" s="26"/>
      <c r="P224" s="26"/>
      <c r="Q224" s="26"/>
      <c r="R224" s="26"/>
    </row>
    <row r="225" spans="1:18" x14ac:dyDescent="0.3">
      <c r="A225" s="94"/>
      <c r="B225" s="276"/>
      <c r="C225" s="276"/>
      <c r="D225" s="276"/>
      <c r="E225" s="90">
        <v>0</v>
      </c>
      <c r="N225" s="26"/>
      <c r="O225" s="26"/>
      <c r="P225" s="26"/>
      <c r="Q225" s="26"/>
      <c r="R225" s="26"/>
    </row>
    <row r="226" spans="1:18" x14ac:dyDescent="0.3">
      <c r="A226" s="94"/>
      <c r="B226" s="276"/>
      <c r="C226" s="276"/>
      <c r="D226" s="276"/>
      <c r="E226" s="90">
        <v>0</v>
      </c>
      <c r="N226" s="26"/>
      <c r="O226" s="26"/>
      <c r="P226" s="26"/>
      <c r="Q226" s="26"/>
      <c r="R226" s="26"/>
    </row>
    <row r="227" spans="1:18" x14ac:dyDescent="0.3">
      <c r="A227" s="94"/>
      <c r="B227" s="276"/>
      <c r="C227" s="276"/>
      <c r="D227" s="276"/>
      <c r="E227" s="90">
        <v>0</v>
      </c>
      <c r="N227" s="26"/>
      <c r="O227" s="26"/>
      <c r="P227" s="26"/>
      <c r="Q227" s="26"/>
      <c r="R227" s="26"/>
    </row>
    <row r="228" spans="1:18" x14ac:dyDescent="0.3">
      <c r="A228" s="94"/>
      <c r="B228" s="276"/>
      <c r="C228" s="276"/>
      <c r="D228" s="276"/>
      <c r="E228" s="90">
        <v>0</v>
      </c>
      <c r="N228" s="26"/>
      <c r="O228" s="26"/>
      <c r="P228" s="26"/>
      <c r="Q228" s="26"/>
      <c r="R228" s="26"/>
    </row>
    <row r="229" spans="1:18" x14ac:dyDescent="0.3">
      <c r="A229" s="94"/>
      <c r="B229" s="284"/>
      <c r="C229" s="284"/>
      <c r="D229" s="284"/>
      <c r="E229" s="103"/>
      <c r="N229" s="26"/>
      <c r="O229" s="26"/>
      <c r="P229" s="26"/>
      <c r="Q229" s="26"/>
      <c r="R229" s="26"/>
    </row>
    <row r="230" spans="1:18" x14ac:dyDescent="0.3">
      <c r="A230" s="94" t="s">
        <v>159</v>
      </c>
      <c r="B230" s="188" t="s">
        <v>211</v>
      </c>
      <c r="C230" s="189"/>
      <c r="D230" s="189"/>
      <c r="E230" s="100">
        <v>0</v>
      </c>
      <c r="N230" s="26"/>
      <c r="O230" s="26"/>
      <c r="P230" s="26"/>
      <c r="Q230" s="26"/>
      <c r="R230" s="26"/>
    </row>
    <row r="231" spans="1:18" x14ac:dyDescent="0.3">
      <c r="A231" s="94"/>
      <c r="B231" s="284"/>
      <c r="C231" s="284"/>
      <c r="D231" s="284"/>
      <c r="E231" s="103"/>
      <c r="N231" s="26"/>
      <c r="O231" s="26"/>
      <c r="P231" s="26"/>
      <c r="Q231" s="26"/>
      <c r="R231" s="26"/>
    </row>
    <row r="232" spans="1:18" ht="33.75" customHeight="1" x14ac:dyDescent="0.3">
      <c r="A232" s="190" t="s">
        <v>165</v>
      </c>
      <c r="B232" s="311" t="s">
        <v>376</v>
      </c>
      <c r="C232" s="312"/>
      <c r="D232" s="312"/>
      <c r="E232" s="100">
        <v>0</v>
      </c>
      <c r="N232" s="26"/>
      <c r="O232" s="26"/>
      <c r="P232" s="26"/>
      <c r="Q232" s="26"/>
      <c r="R232" s="26"/>
    </row>
    <row r="233" spans="1:18" x14ac:dyDescent="0.3">
      <c r="A233" s="94"/>
      <c r="B233" s="284"/>
      <c r="C233" s="284"/>
      <c r="D233" s="284"/>
      <c r="E233" s="103"/>
      <c r="N233" s="26"/>
      <c r="O233" s="26"/>
      <c r="P233" s="26"/>
      <c r="Q233" s="26"/>
      <c r="R233" s="26"/>
    </row>
    <row r="234" spans="1:18" x14ac:dyDescent="0.3">
      <c r="A234" s="94" t="s">
        <v>212</v>
      </c>
      <c r="B234" s="188" t="s">
        <v>213</v>
      </c>
      <c r="C234" s="189"/>
      <c r="D234" s="189"/>
      <c r="E234" s="100">
        <v>0</v>
      </c>
      <c r="N234" s="26"/>
      <c r="O234" s="26"/>
      <c r="P234" s="26"/>
      <c r="Q234" s="26"/>
      <c r="R234" s="26"/>
    </row>
    <row r="235" spans="1:18" x14ac:dyDescent="0.3">
      <c r="A235" s="94"/>
      <c r="B235" s="284"/>
      <c r="C235" s="284"/>
      <c r="D235" s="284"/>
      <c r="E235" s="103"/>
      <c r="N235" s="26"/>
      <c r="O235" s="26"/>
      <c r="P235" s="26"/>
      <c r="Q235" s="26"/>
      <c r="R235" s="26"/>
    </row>
    <row r="236" spans="1:18" x14ac:dyDescent="0.3">
      <c r="A236" s="94" t="s">
        <v>214</v>
      </c>
      <c r="B236" s="188" t="s">
        <v>215</v>
      </c>
      <c r="C236" s="189"/>
      <c r="D236" s="189"/>
      <c r="E236" s="164">
        <f>SUM(E237:E240)</f>
        <v>0</v>
      </c>
      <c r="N236" s="26"/>
      <c r="O236" s="26"/>
      <c r="P236" s="26"/>
      <c r="Q236" s="26"/>
      <c r="R236" s="26"/>
    </row>
    <row r="237" spans="1:18" x14ac:dyDescent="0.3">
      <c r="A237" s="94"/>
      <c r="B237" s="277" t="s">
        <v>322</v>
      </c>
      <c r="C237" s="277"/>
      <c r="D237" s="277"/>
      <c r="E237" s="90">
        <v>0</v>
      </c>
      <c r="N237" s="26"/>
      <c r="O237" s="26"/>
      <c r="P237" s="26"/>
      <c r="Q237" s="26"/>
      <c r="R237" s="26"/>
    </row>
    <row r="238" spans="1:18" x14ac:dyDescent="0.3">
      <c r="A238" s="94"/>
      <c r="B238" s="277" t="s">
        <v>323</v>
      </c>
      <c r="C238" s="277"/>
      <c r="D238" s="277"/>
      <c r="E238" s="90">
        <v>0</v>
      </c>
      <c r="N238" s="26"/>
      <c r="O238" s="26"/>
      <c r="P238" s="26"/>
      <c r="Q238" s="26"/>
      <c r="R238" s="26"/>
    </row>
    <row r="239" spans="1:18" x14ac:dyDescent="0.3">
      <c r="A239" s="94"/>
      <c r="B239" s="276"/>
      <c r="C239" s="276"/>
      <c r="D239" s="276"/>
      <c r="E239" s="103">
        <v>0</v>
      </c>
      <c r="N239" s="26"/>
      <c r="O239" s="26"/>
      <c r="P239" s="26"/>
      <c r="Q239" s="26"/>
      <c r="R239" s="26"/>
    </row>
    <row r="240" spans="1:18" x14ac:dyDescent="0.3">
      <c r="A240" s="94"/>
      <c r="B240" s="276"/>
      <c r="C240" s="276"/>
      <c r="D240" s="276"/>
      <c r="E240" s="90">
        <v>0</v>
      </c>
      <c r="N240" s="26"/>
      <c r="O240" s="26"/>
      <c r="P240" s="26"/>
      <c r="Q240" s="26"/>
      <c r="R240" s="26"/>
    </row>
    <row r="241" spans="1:18" x14ac:dyDescent="0.3">
      <c r="A241" s="94"/>
      <c r="B241" s="284"/>
      <c r="C241" s="284"/>
      <c r="D241" s="284"/>
      <c r="E241" s="88"/>
      <c r="N241" s="26"/>
      <c r="O241" s="26"/>
      <c r="P241" s="26"/>
      <c r="Q241" s="26"/>
      <c r="R241" s="26"/>
    </row>
    <row r="242" spans="1:18" ht="18" x14ac:dyDescent="0.35">
      <c r="A242" s="310" t="s">
        <v>169</v>
      </c>
      <c r="B242" s="310"/>
      <c r="C242" s="310"/>
      <c r="D242" s="310"/>
      <c r="E242" s="104">
        <f>+E171-E182</f>
        <v>78000</v>
      </c>
      <c r="N242" s="26"/>
      <c r="O242" s="26"/>
      <c r="P242" s="26"/>
      <c r="Q242" s="26"/>
      <c r="R242" s="26"/>
    </row>
    <row r="243" spans="1:18" x14ac:dyDescent="0.3">
      <c r="A243" s="99"/>
      <c r="B243" s="284"/>
      <c r="C243" s="284"/>
      <c r="D243" s="284"/>
      <c r="E243" s="103"/>
      <c r="N243" s="26"/>
      <c r="O243" s="26"/>
      <c r="P243" s="26"/>
      <c r="Q243" s="26"/>
      <c r="R243" s="26"/>
    </row>
    <row r="244" spans="1:18" x14ac:dyDescent="0.3">
      <c r="A244" s="309" t="s">
        <v>216</v>
      </c>
      <c r="B244" s="309"/>
      <c r="C244" s="309"/>
      <c r="D244" s="309"/>
      <c r="E244" s="100">
        <v>0</v>
      </c>
      <c r="N244" s="26"/>
      <c r="O244" s="26"/>
      <c r="P244" s="26"/>
      <c r="Q244" s="26"/>
      <c r="R244" s="26"/>
    </row>
    <row r="245" spans="1:18" x14ac:dyDescent="0.3">
      <c r="A245" s="88"/>
      <c r="B245" s="284"/>
      <c r="C245" s="284"/>
      <c r="D245" s="284"/>
      <c r="E245" s="88"/>
      <c r="N245" s="26"/>
      <c r="O245" s="26"/>
      <c r="P245" s="26"/>
      <c r="Q245" s="26"/>
      <c r="R245" s="26"/>
    </row>
    <row r="246" spans="1:18" x14ac:dyDescent="0.3">
      <c r="A246" s="309" t="s">
        <v>171</v>
      </c>
      <c r="B246" s="309"/>
      <c r="C246" s="309"/>
      <c r="D246" s="309"/>
      <c r="E246" s="164">
        <f>SUM(E247:E250)</f>
        <v>0</v>
      </c>
      <c r="N246" s="26"/>
      <c r="O246" s="26"/>
      <c r="P246" s="26"/>
      <c r="Q246" s="26"/>
      <c r="R246" s="26"/>
    </row>
    <row r="247" spans="1:18" x14ac:dyDescent="0.3">
      <c r="A247" s="99"/>
      <c r="B247" s="277" t="s">
        <v>325</v>
      </c>
      <c r="C247" s="277"/>
      <c r="D247" s="277"/>
      <c r="E247" s="90">
        <v>0</v>
      </c>
      <c r="N247" s="26"/>
      <c r="O247" s="26"/>
      <c r="P247" s="26"/>
      <c r="Q247" s="26"/>
      <c r="R247" s="26"/>
    </row>
    <row r="248" spans="1:18" x14ac:dyDescent="0.3">
      <c r="A248" s="99"/>
      <c r="B248" s="277" t="s">
        <v>320</v>
      </c>
      <c r="C248" s="277"/>
      <c r="D248" s="277"/>
      <c r="E248" s="90">
        <v>0</v>
      </c>
      <c r="N248" s="26"/>
      <c r="O248" s="26"/>
      <c r="P248" s="26"/>
      <c r="Q248" s="26"/>
      <c r="R248" s="26"/>
    </row>
    <row r="249" spans="1:18" x14ac:dyDescent="0.3">
      <c r="A249" s="99"/>
      <c r="B249" s="276"/>
      <c r="C249" s="276"/>
      <c r="D249" s="276"/>
      <c r="E249" s="103">
        <v>0</v>
      </c>
      <c r="N249" s="26"/>
      <c r="O249" s="26"/>
      <c r="P249" s="26"/>
      <c r="Q249" s="26"/>
      <c r="R249" s="26"/>
    </row>
    <row r="250" spans="1:18" x14ac:dyDescent="0.3">
      <c r="A250" s="99"/>
      <c r="B250" s="276"/>
      <c r="C250" s="276"/>
      <c r="D250" s="276"/>
      <c r="E250" s="90">
        <v>0</v>
      </c>
      <c r="N250" s="26"/>
      <c r="O250" s="26"/>
      <c r="P250" s="26"/>
      <c r="Q250" s="26"/>
      <c r="R250" s="26"/>
    </row>
    <row r="251" spans="1:18" customFormat="1" x14ac:dyDescent="0.3">
      <c r="A251" s="99"/>
      <c r="B251" s="284"/>
      <c r="C251" s="284"/>
      <c r="D251" s="284"/>
      <c r="E251" s="99"/>
    </row>
    <row r="252" spans="1:18" x14ac:dyDescent="0.3">
      <c r="A252" s="309" t="s">
        <v>217</v>
      </c>
      <c r="B252" s="309"/>
      <c r="C252" s="309"/>
      <c r="D252" s="309"/>
      <c r="E252" s="100">
        <v>0</v>
      </c>
      <c r="N252" s="26"/>
      <c r="O252" s="26"/>
      <c r="P252" s="26"/>
      <c r="Q252" s="26"/>
      <c r="R252" s="26"/>
    </row>
    <row r="253" spans="1:18" x14ac:dyDescent="0.3">
      <c r="A253" s="88"/>
      <c r="B253" s="284"/>
      <c r="C253" s="284"/>
      <c r="D253" s="284"/>
      <c r="E253" s="88"/>
      <c r="N253" s="26"/>
      <c r="O253" s="26"/>
      <c r="P253" s="26"/>
      <c r="Q253" s="26"/>
      <c r="R253" s="26"/>
    </row>
    <row r="254" spans="1:18" x14ac:dyDescent="0.3">
      <c r="A254" s="309" t="s">
        <v>218</v>
      </c>
      <c r="B254" s="309"/>
      <c r="C254" s="309"/>
      <c r="D254" s="309"/>
      <c r="E254" s="100">
        <v>0</v>
      </c>
      <c r="N254" s="26"/>
      <c r="O254" s="26"/>
      <c r="P254" s="26"/>
      <c r="Q254" s="26"/>
      <c r="R254" s="26"/>
    </row>
    <row r="255" spans="1:18" x14ac:dyDescent="0.3">
      <c r="A255" s="99"/>
      <c r="B255" s="284"/>
      <c r="C255" s="284"/>
      <c r="D255" s="284"/>
      <c r="E255" s="103"/>
      <c r="N255" s="26"/>
      <c r="O255" s="26"/>
      <c r="P255" s="26"/>
      <c r="Q255" s="26"/>
      <c r="R255" s="26"/>
    </row>
    <row r="256" spans="1:18" x14ac:dyDescent="0.3">
      <c r="A256" s="309" t="s">
        <v>219</v>
      </c>
      <c r="B256" s="309"/>
      <c r="C256" s="309"/>
      <c r="D256" s="309"/>
      <c r="E256" s="100">
        <v>0</v>
      </c>
      <c r="N256" s="26"/>
      <c r="O256" s="26"/>
      <c r="P256" s="26"/>
      <c r="Q256" s="26"/>
      <c r="R256" s="26"/>
    </row>
    <row r="257" spans="1:18" x14ac:dyDescent="0.3">
      <c r="A257" s="191"/>
      <c r="B257" s="284"/>
      <c r="C257" s="284"/>
      <c r="D257" s="284"/>
      <c r="E257" s="95"/>
      <c r="N257" s="26"/>
      <c r="O257" s="26"/>
      <c r="P257" s="26"/>
      <c r="Q257" s="26"/>
      <c r="R257" s="26"/>
    </row>
    <row r="258" spans="1:18" ht="18" x14ac:dyDescent="0.35">
      <c r="A258" s="307" t="s">
        <v>174</v>
      </c>
      <c r="B258" s="308"/>
      <c r="C258" s="308"/>
      <c r="D258" s="308"/>
      <c r="E258" s="106">
        <f>+E242+E244-E246+E252-E254-E256</f>
        <v>78000</v>
      </c>
      <c r="N258" s="26"/>
      <c r="O258" s="26"/>
      <c r="P258" s="26"/>
      <c r="Q258" s="26"/>
      <c r="R258" s="26"/>
    </row>
  </sheetData>
  <sheetProtection selectLockedCells="1"/>
  <mergeCells count="205">
    <mergeCell ref="G121:K121"/>
    <mergeCell ref="A123:D123"/>
    <mergeCell ref="G129:K129"/>
    <mergeCell ref="G131:K131"/>
    <mergeCell ref="A141:D141"/>
    <mergeCell ref="G137:K137"/>
    <mergeCell ref="G142:K142"/>
    <mergeCell ref="B153:D153"/>
    <mergeCell ref="B138:D138"/>
    <mergeCell ref="B140:D140"/>
    <mergeCell ref="B142:D142"/>
    <mergeCell ref="B148:D148"/>
    <mergeCell ref="B150:D150"/>
    <mergeCell ref="B127:D127"/>
    <mergeCell ref="B129:D129"/>
    <mergeCell ref="B137:D137"/>
    <mergeCell ref="B144:D144"/>
    <mergeCell ref="B146:D146"/>
    <mergeCell ref="H122:K122"/>
    <mergeCell ref="H123:K123"/>
    <mergeCell ref="H132:K132"/>
    <mergeCell ref="A117:L117"/>
    <mergeCell ref="A169:E169"/>
    <mergeCell ref="A171:D171"/>
    <mergeCell ref="A182:D182"/>
    <mergeCell ref="B179:D179"/>
    <mergeCell ref="B180:D180"/>
    <mergeCell ref="A163:D163"/>
    <mergeCell ref="G127:K127"/>
    <mergeCell ref="G135:K135"/>
    <mergeCell ref="G161:K161"/>
    <mergeCell ref="A143:D143"/>
    <mergeCell ref="A149:D149"/>
    <mergeCell ref="A151:D151"/>
    <mergeCell ref="A157:D157"/>
    <mergeCell ref="G144:K144"/>
    <mergeCell ref="G150:K150"/>
    <mergeCell ref="G125:K125"/>
    <mergeCell ref="A159:D159"/>
    <mergeCell ref="A139:D139"/>
    <mergeCell ref="A119:D119"/>
    <mergeCell ref="G119:K119"/>
    <mergeCell ref="B155:D155"/>
    <mergeCell ref="B125:D125"/>
    <mergeCell ref="A121:D121"/>
    <mergeCell ref="A258:D258"/>
    <mergeCell ref="A246:D246"/>
    <mergeCell ref="A244:D244"/>
    <mergeCell ref="A252:D252"/>
    <mergeCell ref="A254:D254"/>
    <mergeCell ref="A256:D256"/>
    <mergeCell ref="A242:D242"/>
    <mergeCell ref="B232:D232"/>
    <mergeCell ref="B241:D241"/>
    <mergeCell ref="B243:D243"/>
    <mergeCell ref="B245:D245"/>
    <mergeCell ref="B250:D250"/>
    <mergeCell ref="B233:D233"/>
    <mergeCell ref="B237:D237"/>
    <mergeCell ref="B238:D238"/>
    <mergeCell ref="B235:D235"/>
    <mergeCell ref="A38:C38"/>
    <mergeCell ref="A39:C39"/>
    <mergeCell ref="A40:C40"/>
    <mergeCell ref="A41:C41"/>
    <mergeCell ref="A1:I1"/>
    <mergeCell ref="B214:D214"/>
    <mergeCell ref="B209:D209"/>
    <mergeCell ref="B210:D210"/>
    <mergeCell ref="B211:D211"/>
    <mergeCell ref="B212:D212"/>
    <mergeCell ref="B213:D213"/>
    <mergeCell ref="B202:D202"/>
    <mergeCell ref="B204:D204"/>
    <mergeCell ref="B206:D206"/>
    <mergeCell ref="B207:D207"/>
    <mergeCell ref="B208:D208"/>
    <mergeCell ref="B203:D203"/>
    <mergeCell ref="B205:D205"/>
    <mergeCell ref="B97:C97"/>
    <mergeCell ref="D99:D110"/>
    <mergeCell ref="B189:D189"/>
    <mergeCell ref="B190:D190"/>
    <mergeCell ref="B191:D191"/>
    <mergeCell ref="B192:D192"/>
    <mergeCell ref="A2:I2"/>
    <mergeCell ref="A21:I21"/>
    <mergeCell ref="A25:C25"/>
    <mergeCell ref="A26:C26"/>
    <mergeCell ref="A27:C27"/>
    <mergeCell ref="A28:C28"/>
    <mergeCell ref="A29:C29"/>
    <mergeCell ref="A30:C30"/>
    <mergeCell ref="A34:I34"/>
    <mergeCell ref="A88:C88"/>
    <mergeCell ref="A91:D91"/>
    <mergeCell ref="A114:L114"/>
    <mergeCell ref="A94:L94"/>
    <mergeCell ref="A84:C84"/>
    <mergeCell ref="A85:C85"/>
    <mergeCell ref="A86:C86"/>
    <mergeCell ref="A87:C87"/>
    <mergeCell ref="A77:C77"/>
    <mergeCell ref="A78:C78"/>
    <mergeCell ref="A79:C79"/>
    <mergeCell ref="A80:C80"/>
    <mergeCell ref="B120:D120"/>
    <mergeCell ref="B122:D122"/>
    <mergeCell ref="B124:D124"/>
    <mergeCell ref="H120:K120"/>
    <mergeCell ref="H124:K124"/>
    <mergeCell ref="B156:D156"/>
    <mergeCell ref="B158:D158"/>
    <mergeCell ref="B162:D162"/>
    <mergeCell ref="B164:D164"/>
    <mergeCell ref="B130:D130"/>
    <mergeCell ref="B131:D131"/>
    <mergeCell ref="B132:D132"/>
    <mergeCell ref="B133:D133"/>
    <mergeCell ref="B134:D134"/>
    <mergeCell ref="B135:D135"/>
    <mergeCell ref="B145:D145"/>
    <mergeCell ref="B147:D147"/>
    <mergeCell ref="B160:D160"/>
    <mergeCell ref="B161:D161"/>
    <mergeCell ref="B152:D152"/>
    <mergeCell ref="B154:D154"/>
    <mergeCell ref="B126:D126"/>
    <mergeCell ref="B128:D128"/>
    <mergeCell ref="B136:D136"/>
    <mergeCell ref="H156:K156"/>
    <mergeCell ref="H157:K157"/>
    <mergeCell ref="H139:K139"/>
    <mergeCell ref="H140:K140"/>
    <mergeCell ref="H146:K146"/>
    <mergeCell ref="H138:K138"/>
    <mergeCell ref="H141:K141"/>
    <mergeCell ref="H143:K143"/>
    <mergeCell ref="H145:K145"/>
    <mergeCell ref="H149:K149"/>
    <mergeCell ref="H147:K147"/>
    <mergeCell ref="H126:K126"/>
    <mergeCell ref="H128:K128"/>
    <mergeCell ref="H130:K130"/>
    <mergeCell ref="H134:K134"/>
    <mergeCell ref="H136:K136"/>
    <mergeCell ref="H151:K151"/>
    <mergeCell ref="H152:K152"/>
    <mergeCell ref="H153:K153"/>
    <mergeCell ref="H155:K155"/>
    <mergeCell ref="H133:K133"/>
    <mergeCell ref="H148:K148"/>
    <mergeCell ref="H154:K154"/>
    <mergeCell ref="H159:K159"/>
    <mergeCell ref="H160:K160"/>
    <mergeCell ref="H162:K162"/>
    <mergeCell ref="H163:K163"/>
    <mergeCell ref="H164:K164"/>
    <mergeCell ref="B170:D170"/>
    <mergeCell ref="B181:D181"/>
    <mergeCell ref="B229:D229"/>
    <mergeCell ref="B231:D231"/>
    <mergeCell ref="B185:D185"/>
    <mergeCell ref="B186:D186"/>
    <mergeCell ref="B187:D187"/>
    <mergeCell ref="B175:D175"/>
    <mergeCell ref="B176:D176"/>
    <mergeCell ref="B177:D177"/>
    <mergeCell ref="B178:D178"/>
    <mergeCell ref="B184:D184"/>
    <mergeCell ref="B193:D193"/>
    <mergeCell ref="B194:D194"/>
    <mergeCell ref="B195:D195"/>
    <mergeCell ref="B196:D196"/>
    <mergeCell ref="B197:D197"/>
    <mergeCell ref="B198:D198"/>
    <mergeCell ref="B199:D199"/>
    <mergeCell ref="B257:D257"/>
    <mergeCell ref="B247:D247"/>
    <mergeCell ref="B248:D248"/>
    <mergeCell ref="B249:D249"/>
    <mergeCell ref="B251:D251"/>
    <mergeCell ref="B201:D201"/>
    <mergeCell ref="B225:D225"/>
    <mergeCell ref="B226:D226"/>
    <mergeCell ref="B227:D227"/>
    <mergeCell ref="B228:D228"/>
    <mergeCell ref="B215:D215"/>
    <mergeCell ref="B216:D216"/>
    <mergeCell ref="B217:D217"/>
    <mergeCell ref="B218:D218"/>
    <mergeCell ref="B219:D219"/>
    <mergeCell ref="B220:D220"/>
    <mergeCell ref="B222:D222"/>
    <mergeCell ref="B223:D223"/>
    <mergeCell ref="B224:D224"/>
    <mergeCell ref="B221:D221"/>
    <mergeCell ref="B200:D200"/>
    <mergeCell ref="B239:D239"/>
    <mergeCell ref="B240:D240"/>
    <mergeCell ref="B172:D172"/>
    <mergeCell ref="B173:D173"/>
    <mergeCell ref="B183:D183"/>
    <mergeCell ref="B253:D253"/>
    <mergeCell ref="B255:D255"/>
  </mergeCells>
  <phoneticPr fontId="42" type="noConversion"/>
  <conditionalFormatting sqref="E125 E189:E228">
    <cfRule type="cellIs" dxfId="227" priority="110" operator="equal">
      <formula>0</formula>
    </cfRule>
  </conditionalFormatting>
  <conditionalFormatting sqref="E127">
    <cfRule type="cellIs" dxfId="226" priority="109" operator="equal">
      <formula>0</formula>
    </cfRule>
  </conditionalFormatting>
  <conditionalFormatting sqref="E130:E135">
    <cfRule type="cellIs" dxfId="225" priority="108" operator="equal">
      <formula>0</formula>
    </cfRule>
  </conditionalFormatting>
  <conditionalFormatting sqref="E137">
    <cfRule type="cellIs" dxfId="224" priority="107" operator="equal">
      <formula>0</formula>
    </cfRule>
  </conditionalFormatting>
  <conditionalFormatting sqref="E139">
    <cfRule type="cellIs" dxfId="223" priority="106" operator="equal">
      <formula>0</formula>
    </cfRule>
  </conditionalFormatting>
  <conditionalFormatting sqref="E149">
    <cfRule type="cellIs" dxfId="222" priority="105" operator="equal">
      <formula>0</formula>
    </cfRule>
  </conditionalFormatting>
  <conditionalFormatting sqref="L135">
    <cfRule type="cellIs" dxfId="221" priority="88" operator="equal">
      <formula>0</formula>
    </cfRule>
  </conditionalFormatting>
  <conditionalFormatting sqref="E157">
    <cfRule type="cellIs" dxfId="220" priority="103" operator="equal">
      <formula>0</formula>
    </cfRule>
  </conditionalFormatting>
  <conditionalFormatting sqref="L159">
    <cfRule type="cellIs" dxfId="219" priority="80" operator="equal">
      <formula>0</formula>
    </cfRule>
  </conditionalFormatting>
  <conditionalFormatting sqref="E145">
    <cfRule type="cellIs" dxfId="218" priority="101" operator="equal">
      <formula>0</formula>
    </cfRule>
  </conditionalFormatting>
  <conditionalFormatting sqref="E147">
    <cfRule type="cellIs" dxfId="217" priority="100" operator="equal">
      <formula>0</formula>
    </cfRule>
  </conditionalFormatting>
  <conditionalFormatting sqref="E153">
    <cfRule type="cellIs" dxfId="216" priority="99" operator="equal">
      <formula>0</formula>
    </cfRule>
  </conditionalFormatting>
  <conditionalFormatting sqref="E155">
    <cfRule type="cellIs" dxfId="215" priority="98" operator="equal">
      <formula>0</formula>
    </cfRule>
  </conditionalFormatting>
  <conditionalFormatting sqref="E160:E161">
    <cfRule type="cellIs" dxfId="214" priority="97" operator="equal">
      <formula>0</formula>
    </cfRule>
  </conditionalFormatting>
  <conditionalFormatting sqref="E163">
    <cfRule type="cellIs" dxfId="213" priority="96" operator="equal">
      <formula>0</formula>
    </cfRule>
  </conditionalFormatting>
  <conditionalFormatting sqref="L161">
    <cfRule type="cellIs" dxfId="212" priority="95" operator="equal">
      <formula>0</formula>
    </cfRule>
  </conditionalFormatting>
  <conditionalFormatting sqref="L122:L123">
    <cfRule type="cellIs" dxfId="211" priority="93" operator="equal">
      <formula>0</formula>
    </cfRule>
  </conditionalFormatting>
  <conditionalFormatting sqref="L125">
    <cfRule type="cellIs" dxfId="210" priority="92" operator="equal">
      <formula>0</formula>
    </cfRule>
  </conditionalFormatting>
  <conditionalFormatting sqref="L127">
    <cfRule type="cellIs" dxfId="209" priority="91" operator="equal">
      <formula>0</formula>
    </cfRule>
  </conditionalFormatting>
  <conditionalFormatting sqref="L129">
    <cfRule type="cellIs" dxfId="208" priority="90" operator="equal">
      <formula>0</formula>
    </cfRule>
  </conditionalFormatting>
  <conditionalFormatting sqref="L132:L133">
    <cfRule type="cellIs" dxfId="207" priority="89" operator="equal">
      <formula>0</formula>
    </cfRule>
  </conditionalFormatting>
  <conditionalFormatting sqref="L139:L140">
    <cfRule type="cellIs" dxfId="206" priority="87" operator="equal">
      <formula>0</formula>
    </cfRule>
  </conditionalFormatting>
  <conditionalFormatting sqref="L146">
    <cfRule type="cellIs" dxfId="205" priority="86" operator="equal">
      <formula>0</formula>
    </cfRule>
  </conditionalFormatting>
  <conditionalFormatting sqref="L148">
    <cfRule type="cellIs" dxfId="204" priority="85" operator="equal">
      <formula>0</formula>
    </cfRule>
  </conditionalFormatting>
  <conditionalFormatting sqref="L152">
    <cfRule type="cellIs" dxfId="203" priority="84" operator="equal">
      <formula>0</formula>
    </cfRule>
  </conditionalFormatting>
  <conditionalFormatting sqref="L151">
    <cfRule type="cellIs" dxfId="202" priority="83" operator="equal">
      <formula>0</formula>
    </cfRule>
  </conditionalFormatting>
  <conditionalFormatting sqref="L154">
    <cfRule type="cellIs" dxfId="201" priority="82" operator="equal">
      <formula>0</formula>
    </cfRule>
  </conditionalFormatting>
  <conditionalFormatting sqref="L156:L158">
    <cfRule type="cellIs" dxfId="200" priority="81" operator="equal">
      <formula>0</formula>
    </cfRule>
  </conditionalFormatting>
  <conditionalFormatting sqref="E173">
    <cfRule type="cellIs" dxfId="199" priority="79" operator="equal">
      <formula>0</formula>
    </cfRule>
  </conditionalFormatting>
  <conditionalFormatting sqref="B99:C110">
    <cfRule type="cellIs" dxfId="198" priority="57" operator="equal">
      <formula>0</formula>
    </cfRule>
  </conditionalFormatting>
  <conditionalFormatting sqref="E175:E178">
    <cfRule type="cellIs" dxfId="197" priority="78" operator="equal">
      <formula>0</formula>
    </cfRule>
  </conditionalFormatting>
  <conditionalFormatting sqref="E179:E180">
    <cfRule type="cellIs" dxfId="196" priority="77" operator="equal">
      <formula>0</formula>
    </cfRule>
  </conditionalFormatting>
  <conditionalFormatting sqref="E186">
    <cfRule type="cellIs" dxfId="195" priority="76" operator="equal">
      <formula>0</formula>
    </cfRule>
  </conditionalFormatting>
  <conditionalFormatting sqref="E230">
    <cfRule type="cellIs" dxfId="194" priority="74" operator="equal">
      <formula>0</formula>
    </cfRule>
  </conditionalFormatting>
  <conditionalFormatting sqref="E232">
    <cfRule type="cellIs" dxfId="193" priority="73" operator="equal">
      <formula>0</formula>
    </cfRule>
  </conditionalFormatting>
  <conditionalFormatting sqref="E234">
    <cfRule type="cellIs" dxfId="192" priority="72" operator="equal">
      <formula>0</formula>
    </cfRule>
  </conditionalFormatting>
  <conditionalFormatting sqref="E236">
    <cfRule type="cellIs" dxfId="191" priority="71" operator="equal">
      <formula>0</formula>
    </cfRule>
  </conditionalFormatting>
  <conditionalFormatting sqref="E244">
    <cfRule type="cellIs" dxfId="190" priority="70" operator="equal">
      <formula>0</formula>
    </cfRule>
  </conditionalFormatting>
  <conditionalFormatting sqref="E246">
    <cfRule type="cellIs" dxfId="189" priority="69" operator="equal">
      <formula>0</formula>
    </cfRule>
  </conditionalFormatting>
  <conditionalFormatting sqref="E252">
    <cfRule type="cellIs" dxfId="188" priority="68" operator="equal">
      <formula>0</formula>
    </cfRule>
  </conditionalFormatting>
  <conditionalFormatting sqref="E254">
    <cfRule type="cellIs" dxfId="187" priority="67" operator="equal">
      <formula>0</formula>
    </cfRule>
  </conditionalFormatting>
  <conditionalFormatting sqref="E256">
    <cfRule type="cellIs" dxfId="186" priority="66" operator="equal">
      <formula>0</formula>
    </cfRule>
  </conditionalFormatting>
  <conditionalFormatting sqref="B6:B10">
    <cfRule type="cellIs" dxfId="185" priority="55" operator="equal">
      <formula>0</formula>
    </cfRule>
  </conditionalFormatting>
  <conditionalFormatting sqref="B16:B17">
    <cfRule type="cellIs" dxfId="184" priority="54" operator="equal">
      <formula>0</formula>
    </cfRule>
  </conditionalFormatting>
  <conditionalFormatting sqref="D70">
    <cfRule type="cellIs" dxfId="183" priority="20" operator="equal">
      <formula>0</formula>
    </cfRule>
  </conditionalFormatting>
  <conditionalFormatting sqref="D25:D30">
    <cfRule type="cellIs" dxfId="182" priority="53" operator="equal">
      <formula>0</formula>
    </cfRule>
  </conditionalFormatting>
  <conditionalFormatting sqref="D77:D80">
    <cfRule type="cellIs" dxfId="181" priority="52" operator="equal">
      <formula>0</formula>
    </cfRule>
  </conditionalFormatting>
  <conditionalFormatting sqref="D38:D41">
    <cfRule type="cellIs" dxfId="180" priority="51" operator="equal">
      <formula>0</formula>
    </cfRule>
  </conditionalFormatting>
  <conditionalFormatting sqref="D47:D48">
    <cfRule type="cellIs" dxfId="179" priority="49" operator="equal">
      <formula>0</formula>
    </cfRule>
  </conditionalFormatting>
  <conditionalFormatting sqref="D54:D55">
    <cfRule type="cellIs" dxfId="178" priority="48" operator="equal">
      <formula>0</formula>
    </cfRule>
  </conditionalFormatting>
  <conditionalFormatting sqref="D61:D62">
    <cfRule type="cellIs" dxfId="177" priority="47" operator="equal">
      <formula>0</formula>
    </cfRule>
  </conditionalFormatting>
  <conditionalFormatting sqref="D68:D69">
    <cfRule type="cellIs" dxfId="176" priority="46" operator="equal">
      <formula>0</formula>
    </cfRule>
  </conditionalFormatting>
  <conditionalFormatting sqref="H49">
    <cfRule type="expression" dxfId="175" priority="33">
      <formula>$E$49="NON"</formula>
    </cfRule>
    <cfRule type="expression" dxfId="174" priority="37">
      <formula>$H$49&gt;0</formula>
    </cfRule>
    <cfRule type="expression" dxfId="173" priority="38">
      <formula>$E$49="OUI"</formula>
    </cfRule>
  </conditionalFormatting>
  <conditionalFormatting sqref="E49">
    <cfRule type="cellIs" dxfId="172" priority="45" operator="equal">
      <formula>0</formula>
    </cfRule>
  </conditionalFormatting>
  <conditionalFormatting sqref="D85:D88">
    <cfRule type="cellIs" dxfId="171" priority="41" operator="equal">
      <formula>0</formula>
    </cfRule>
  </conditionalFormatting>
  <conditionalFormatting sqref="A85:C87">
    <cfRule type="containsBlanks" dxfId="170" priority="40">
      <formula>LEN(TRIM(A85))=0</formula>
    </cfRule>
  </conditionalFormatting>
  <conditionalFormatting sqref="D45:D46">
    <cfRule type="cellIs" dxfId="169" priority="39" operator="equal">
      <formula>0</formula>
    </cfRule>
  </conditionalFormatting>
  <conditionalFormatting sqref="D52:D53">
    <cfRule type="cellIs" dxfId="168" priority="36" operator="equal">
      <formula>0</formula>
    </cfRule>
  </conditionalFormatting>
  <conditionalFormatting sqref="D59:D60">
    <cfRule type="cellIs" dxfId="167" priority="35" operator="equal">
      <formula>0</formula>
    </cfRule>
  </conditionalFormatting>
  <conditionalFormatting sqref="D66:D67">
    <cfRule type="cellIs" dxfId="166" priority="34" operator="equal">
      <formula>0</formula>
    </cfRule>
  </conditionalFormatting>
  <conditionalFormatting sqref="D49">
    <cfRule type="cellIs" dxfId="165" priority="23" operator="equal">
      <formula>0</formula>
    </cfRule>
  </conditionalFormatting>
  <conditionalFormatting sqref="D56">
    <cfRule type="cellIs" dxfId="164" priority="22" operator="equal">
      <formula>0</formula>
    </cfRule>
  </conditionalFormatting>
  <conditionalFormatting sqref="D63">
    <cfRule type="cellIs" dxfId="163" priority="21" operator="equal">
      <formula>0</formula>
    </cfRule>
  </conditionalFormatting>
  <conditionalFormatting sqref="E56">
    <cfRule type="cellIs" dxfId="162" priority="19" operator="equal">
      <formula>0</formula>
    </cfRule>
  </conditionalFormatting>
  <conditionalFormatting sqref="E63">
    <cfRule type="cellIs" dxfId="161" priority="18" operator="equal">
      <formula>0</formula>
    </cfRule>
  </conditionalFormatting>
  <conditionalFormatting sqref="E70">
    <cfRule type="cellIs" dxfId="160" priority="17" operator="equal">
      <formula>0</formula>
    </cfRule>
  </conditionalFormatting>
  <conditionalFormatting sqref="H56">
    <cfRule type="expression" dxfId="159" priority="14">
      <formula>$E$56="NON"</formula>
    </cfRule>
    <cfRule type="expression" dxfId="158" priority="15">
      <formula>$H$56&gt;0</formula>
    </cfRule>
    <cfRule type="expression" dxfId="157" priority="16">
      <formula>$E$56="OUI"</formula>
    </cfRule>
  </conditionalFormatting>
  <conditionalFormatting sqref="H63">
    <cfRule type="expression" dxfId="156" priority="11">
      <formula>$E$63="NON"</formula>
    </cfRule>
    <cfRule type="expression" dxfId="155" priority="12">
      <formula>$H$63&gt;0</formula>
    </cfRule>
    <cfRule type="expression" dxfId="154" priority="13">
      <formula>$E$63="OUI"</formula>
    </cfRule>
  </conditionalFormatting>
  <conditionalFormatting sqref="H70">
    <cfRule type="expression" dxfId="153" priority="8">
      <formula>$E$70="NON"</formula>
    </cfRule>
    <cfRule type="expression" dxfId="152" priority="9">
      <formula>$H$70&gt;0</formula>
    </cfRule>
    <cfRule type="expression" dxfId="151" priority="10">
      <formula>$E$70="OUI"</formula>
    </cfRule>
  </conditionalFormatting>
  <conditionalFormatting sqref="E184:E185">
    <cfRule type="cellIs" dxfId="150" priority="7" operator="equal">
      <formula>0</formula>
    </cfRule>
  </conditionalFormatting>
  <conditionalFormatting sqref="B216:D228">
    <cfRule type="containsBlanks" dxfId="149" priority="6">
      <formula>LEN(TRIM(B216))=0</formula>
    </cfRule>
  </conditionalFormatting>
  <conditionalFormatting sqref="E237:E240">
    <cfRule type="cellIs" dxfId="148" priority="5" operator="equal">
      <formula>0</formula>
    </cfRule>
  </conditionalFormatting>
  <conditionalFormatting sqref="B249:D250">
    <cfRule type="containsBlanks" dxfId="147" priority="4">
      <formula>LEN(TRIM(B249))=0</formula>
    </cfRule>
  </conditionalFormatting>
  <conditionalFormatting sqref="B239:D240">
    <cfRule type="containsBlanks" dxfId="146" priority="2">
      <formula>LEN(TRIM(B239))=0</formula>
    </cfRule>
  </conditionalFormatting>
  <conditionalFormatting sqref="E247:E250">
    <cfRule type="cellIs" dxfId="145" priority="1" operator="equal">
      <formula>0</formula>
    </cfRule>
  </conditionalFormatting>
  <pageMargins left="0.70866141732283472" right="0.70866141732283472" top="0.74803149606299213" bottom="0.74803149606299213" header="0.31496062992125984" footer="0.31496062992125984"/>
  <pageSetup paperSize="9" scale="45" fitToWidth="0" fitToHeight="0" orientation="portrait" r:id="rId1"/>
  <headerFooter>
    <oddHeader>&amp;R&amp;D</oddHeader>
    <oddFooter>&amp;L&amp;G&amp;R&amp;P/&amp;N</oddFooter>
  </headerFooter>
  <rowBreaks count="1" manualBreakCount="1">
    <brk id="228" max="11"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2" r:id="rId5" name="Button 4">
              <controlPr defaultSize="0" print="0" autoFill="0" autoPict="0" macro="[0]!Bouton26_Cliquer" altText="Allez à (navigation entre les onglets)">
                <anchor moveWithCells="1" sizeWithCells="1">
                  <from>
                    <xdr:col>7</xdr:col>
                    <xdr:colOff>297180</xdr:colOff>
                    <xdr:row>0</xdr:row>
                    <xdr:rowOff>7620</xdr:rowOff>
                  </from>
                  <to>
                    <xdr:col>10</xdr:col>
                    <xdr:colOff>670560</xdr:colOff>
                    <xdr:row>2</xdr:row>
                    <xdr:rowOff>99060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14:formula1>
            <xm:f>'Situation 2020'!$N$81:$N$92</xm:f>
          </x14:formula1>
          <xm:sqref>H49 H56 H63 H70</xm:sqref>
        </x14:dataValidation>
        <x14:dataValidation type="list" allowBlank="1" showInputMessage="1" showErrorMessage="1">
          <x14:formula1>
            <xm:f>'Situation 2020'!$M$81:$M$82</xm:f>
          </x14:formula1>
          <xm:sqref>E49 E56 E63 E70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
  <dimension ref="A1:AA140"/>
  <sheetViews>
    <sheetView showGridLines="0" zoomScaleNormal="100" workbookViewId="0">
      <selection activeCell="B8" sqref="B8"/>
    </sheetView>
  </sheetViews>
  <sheetFormatPr baseColWidth="10" defaultColWidth="11.44140625" defaultRowHeight="14.4" x14ac:dyDescent="0.3"/>
  <cols>
    <col min="1" max="1" width="11.44140625" style="15"/>
    <col min="2" max="2" width="34" style="15" customWidth="1"/>
    <col min="3" max="3" width="11.5546875" style="15" customWidth="1"/>
    <col min="4" max="4" width="11.44140625" style="15"/>
    <col min="5" max="5" width="13.109375" style="15" customWidth="1"/>
    <col min="6" max="6" width="11.44140625" style="15"/>
    <col min="7" max="7" width="12.44140625" style="15" customWidth="1"/>
    <col min="8" max="9" width="12.44140625" style="15" hidden="1" customWidth="1"/>
    <col min="10" max="10" width="12" style="15" customWidth="1"/>
    <col min="11" max="12" width="12" style="15" hidden="1" customWidth="1"/>
    <col min="13" max="13" width="12" style="15" customWidth="1"/>
    <col min="14" max="15" width="12" style="15" hidden="1" customWidth="1"/>
    <col min="16" max="16" width="12" style="15" customWidth="1"/>
    <col min="17" max="18" width="12" style="15" hidden="1" customWidth="1"/>
    <col min="19" max="19" width="12" style="15" customWidth="1"/>
    <col min="20" max="21" width="12" style="15" hidden="1" customWidth="1"/>
    <col min="22" max="22" width="12.6640625" style="15" customWidth="1"/>
    <col min="23" max="24" width="11.44140625" style="22"/>
    <col min="25" max="16384" width="11.44140625" style="15"/>
  </cols>
  <sheetData>
    <row r="1" spans="1:27" ht="15" customHeight="1" x14ac:dyDescent="0.3">
      <c r="A1" s="318" t="s">
        <v>95</v>
      </c>
      <c r="B1" s="319"/>
      <c r="C1" s="319"/>
      <c r="D1" s="319"/>
      <c r="E1" s="319"/>
      <c r="F1" s="319"/>
      <c r="G1" s="319"/>
      <c r="H1" s="319"/>
      <c r="I1" s="319"/>
      <c r="J1" s="319"/>
      <c r="K1" s="319"/>
      <c r="L1" s="319"/>
      <c r="M1" s="319"/>
      <c r="N1" s="319"/>
      <c r="O1" s="319"/>
      <c r="P1" s="319"/>
      <c r="Q1" s="319"/>
      <c r="R1" s="319"/>
      <c r="S1" s="319"/>
      <c r="T1" s="319"/>
      <c r="U1" s="319"/>
      <c r="V1" s="319"/>
      <c r="W1" s="22" t="s">
        <v>124</v>
      </c>
      <c r="X1" s="22">
        <v>3140.54</v>
      </c>
      <c r="Y1" s="77"/>
      <c r="Z1" s="13"/>
      <c r="AA1" s="13"/>
    </row>
    <row r="2" spans="1:27" ht="15.75" customHeight="1" thickBot="1" x14ac:dyDescent="0.35">
      <c r="A2" s="320"/>
      <c r="B2" s="321"/>
      <c r="C2" s="321"/>
      <c r="D2" s="321"/>
      <c r="E2" s="321"/>
      <c r="F2" s="321"/>
      <c r="G2" s="321"/>
      <c r="H2" s="321"/>
      <c r="I2" s="321"/>
      <c r="J2" s="321"/>
      <c r="K2" s="321"/>
      <c r="L2" s="321"/>
      <c r="M2" s="321"/>
      <c r="N2" s="321"/>
      <c r="O2" s="321"/>
      <c r="P2" s="321"/>
      <c r="Q2" s="321"/>
      <c r="R2" s="321"/>
      <c r="S2" s="321"/>
      <c r="T2" s="321"/>
      <c r="U2" s="321"/>
      <c r="V2" s="321"/>
      <c r="W2" s="22" t="s">
        <v>123</v>
      </c>
      <c r="X2" s="22">
        <v>0.25</v>
      </c>
      <c r="Y2" s="13">
        <v>1</v>
      </c>
      <c r="Z2" s="13"/>
      <c r="AA2" s="13"/>
    </row>
    <row r="3" spans="1:27" ht="19.8" x14ac:dyDescent="0.3">
      <c r="A3" s="20"/>
      <c r="B3" s="20"/>
      <c r="C3" s="20"/>
      <c r="D3" s="20"/>
      <c r="E3" s="20"/>
      <c r="F3" s="21"/>
      <c r="G3" s="21"/>
      <c r="H3" s="21"/>
      <c r="I3" s="21"/>
      <c r="X3" s="22">
        <v>0.5</v>
      </c>
      <c r="Y3" s="13">
        <v>0.8</v>
      </c>
      <c r="Z3" s="13"/>
      <c r="AA3" s="13"/>
    </row>
    <row r="4" spans="1:27" ht="20.399999999999999" x14ac:dyDescent="0.3">
      <c r="A4" s="23" t="s">
        <v>275</v>
      </c>
      <c r="J4" s="208">
        <v>44073</v>
      </c>
      <c r="K4" s="208"/>
      <c r="L4" s="208"/>
      <c r="M4" s="208">
        <v>44104</v>
      </c>
      <c r="N4" s="208"/>
      <c r="O4" s="208"/>
      <c r="P4" s="208">
        <v>44135</v>
      </c>
      <c r="Q4" s="208"/>
      <c r="R4" s="208"/>
      <c r="S4" s="208">
        <v>44165</v>
      </c>
      <c r="T4" s="208"/>
      <c r="U4" s="208"/>
      <c r="V4" s="208">
        <v>44196</v>
      </c>
      <c r="Y4" s="22">
        <v>0.6</v>
      </c>
    </row>
    <row r="5" spans="1:27" x14ac:dyDescent="0.3">
      <c r="Y5" s="22">
        <v>0.5</v>
      </c>
    </row>
    <row r="6" spans="1:27" ht="22.8" x14ac:dyDescent="0.3">
      <c r="A6" s="198" t="s">
        <v>96</v>
      </c>
      <c r="B6" s="199" t="s">
        <v>122</v>
      </c>
      <c r="C6" s="199" t="s">
        <v>270</v>
      </c>
      <c r="D6" s="199" t="s">
        <v>262</v>
      </c>
      <c r="E6" s="199" t="s">
        <v>385</v>
      </c>
      <c r="F6" s="317" t="s">
        <v>386</v>
      </c>
      <c r="G6" s="317"/>
      <c r="H6" s="199"/>
      <c r="I6" s="199"/>
      <c r="J6" s="198" t="s">
        <v>29</v>
      </c>
      <c r="K6" s="198"/>
      <c r="L6" s="198"/>
      <c r="M6" s="198" t="s">
        <v>30</v>
      </c>
      <c r="N6" s="198"/>
      <c r="O6" s="198"/>
      <c r="P6" s="198" t="s">
        <v>31</v>
      </c>
      <c r="Q6" s="198"/>
      <c r="R6" s="198"/>
      <c r="S6" s="198" t="s">
        <v>32</v>
      </c>
      <c r="T6" s="198"/>
      <c r="U6" s="198"/>
      <c r="V6" s="198" t="s">
        <v>33</v>
      </c>
      <c r="W6" s="198" t="s">
        <v>269</v>
      </c>
      <c r="Y6" s="22">
        <v>0.25</v>
      </c>
    </row>
    <row r="7" spans="1:27" x14ac:dyDescent="0.3">
      <c r="A7" s="198"/>
      <c r="B7" s="199"/>
      <c r="C7" s="199"/>
      <c r="D7" s="199"/>
      <c r="E7" s="199"/>
      <c r="F7" s="199" t="s">
        <v>263</v>
      </c>
      <c r="G7" s="199" t="s">
        <v>264</v>
      </c>
      <c r="H7" s="199"/>
      <c r="I7" s="199"/>
      <c r="J7" s="198"/>
      <c r="K7" s="198"/>
      <c r="L7" s="198"/>
      <c r="M7" s="198"/>
      <c r="N7" s="198"/>
      <c r="O7" s="198"/>
      <c r="P7" s="198"/>
      <c r="Q7" s="198"/>
      <c r="R7" s="198"/>
      <c r="S7" s="198"/>
      <c r="T7" s="198"/>
      <c r="U7" s="198"/>
      <c r="V7" s="199"/>
      <c r="W7" s="199"/>
      <c r="Y7" s="22">
        <v>0</v>
      </c>
    </row>
    <row r="8" spans="1:27" x14ac:dyDescent="0.3">
      <c r="A8" s="200">
        <v>1</v>
      </c>
      <c r="B8" s="201" t="s">
        <v>265</v>
      </c>
      <c r="C8" s="211">
        <v>1</v>
      </c>
      <c r="D8" s="203">
        <v>2500</v>
      </c>
      <c r="E8" s="211">
        <v>1000</v>
      </c>
      <c r="F8" s="204">
        <v>43861</v>
      </c>
      <c r="G8" s="204">
        <v>44104</v>
      </c>
      <c r="H8" s="130" t="e">
        <f t="shared" ref="H8:H25" si="0">DATEDIF(G8,$J$4,"d")</f>
        <v>#NUM!</v>
      </c>
      <c r="I8" s="130">
        <f>IFERROR(H8,0)</f>
        <v>0</v>
      </c>
      <c r="J8" s="202">
        <f>+IF('Situation 2020'!$I$51=5,IF(I8&gt;0,IF(I8&gt;30,D8,D8*I8/31),0),0)</f>
        <v>0</v>
      </c>
      <c r="K8" s="202">
        <f>DATEDIF(G8,M4,"d")</f>
        <v>0</v>
      </c>
      <c r="L8" s="202">
        <f>IFERROR(K8,0)</f>
        <v>0</v>
      </c>
      <c r="M8" s="202">
        <f>IF('Situation 2020'!$I$51&gt;=4,IF(L8&gt;0,IF(L8&gt;30,D8,D8*L8/30),0),0)</f>
        <v>0</v>
      </c>
      <c r="N8" s="202">
        <f t="shared" ref="N8:N25" si="1">DATEDIF(G8,$P$4,"d")</f>
        <v>31</v>
      </c>
      <c r="O8" s="202">
        <f>IFERROR(N8,0)</f>
        <v>31</v>
      </c>
      <c r="P8" s="202">
        <f>IF('Situation 2020'!$I$51&gt;=3,IF(O8&gt;0,IF(O8&gt;30,D8,D8*O8/31),0),0)</f>
        <v>2500</v>
      </c>
      <c r="Q8" s="202">
        <f t="shared" ref="Q8:Q25" si="2">DATEDIF(G8,$S$4,"d")</f>
        <v>61</v>
      </c>
      <c r="R8" s="202">
        <f>IFERROR(Q8,0)</f>
        <v>61</v>
      </c>
      <c r="S8" s="202">
        <f>IF('Situation 2020'!$I$51&gt;=2,IF(R8&gt;0,IF(R8&gt;30,D8,D8*R8/30),0),0)</f>
        <v>2500</v>
      </c>
      <c r="T8" s="202">
        <f t="shared" ref="T8:T25" si="3">DATEDIF(G8,$V$4,"d")</f>
        <v>92</v>
      </c>
      <c r="U8" s="202">
        <f>IFERROR(T8,0)</f>
        <v>92</v>
      </c>
      <c r="V8" s="202">
        <f>IF('Situation 2020'!$I$51&gt;=1,IF(U8&gt;0,IF(U8&gt;30,D8,D8*U8/30)),0)</f>
        <v>2500</v>
      </c>
      <c r="W8" s="209">
        <v>1500</v>
      </c>
      <c r="Y8" s="78"/>
    </row>
    <row r="9" spans="1:27" x14ac:dyDescent="0.3">
      <c r="A9" s="200">
        <f>+A8+1</f>
        <v>2</v>
      </c>
      <c r="B9" s="201" t="s">
        <v>266</v>
      </c>
      <c r="C9" s="211">
        <v>1</v>
      </c>
      <c r="D9" s="203">
        <v>3000</v>
      </c>
      <c r="E9" s="211">
        <v>1500</v>
      </c>
      <c r="F9" s="204"/>
      <c r="G9" s="204"/>
      <c r="H9" s="130">
        <f t="shared" si="0"/>
        <v>44073</v>
      </c>
      <c r="I9" s="130">
        <f t="shared" ref="I9:I25" si="4">IFERROR(H9,0)</f>
        <v>44073</v>
      </c>
      <c r="J9" s="202">
        <f>+IF('Situation 2020'!$I$51=5,IF(I9&gt;0,IF(I9&gt;30,D9,D9*I9/31),0),0)</f>
        <v>0</v>
      </c>
      <c r="K9" s="202">
        <f>DATEDIF(G9,M4,"d")</f>
        <v>44104</v>
      </c>
      <c r="L9" s="202">
        <f t="shared" ref="L9:L25" si="5">IFERROR(K9,0)</f>
        <v>44104</v>
      </c>
      <c r="M9" s="202">
        <f>IF('Situation 2020'!$I$51&gt;=4,IF(L9&gt;0,IF(L9&gt;30,D9,D9*L9/30),0),0)</f>
        <v>3000</v>
      </c>
      <c r="N9" s="202">
        <f t="shared" si="1"/>
        <v>44135</v>
      </c>
      <c r="O9" s="202">
        <f t="shared" ref="O9:O25" si="6">IFERROR(N9,0)</f>
        <v>44135</v>
      </c>
      <c r="P9" s="202">
        <f>IF('Situation 2020'!$I$51&gt;=3,IF(O9&gt;0,IF(O9&gt;30,D9,D9*O9/31),0),0)</f>
        <v>3000</v>
      </c>
      <c r="Q9" s="202">
        <f t="shared" si="2"/>
        <v>44165</v>
      </c>
      <c r="R9" s="202">
        <f t="shared" ref="R9:R25" si="7">IFERROR(Q9,0)</f>
        <v>44165</v>
      </c>
      <c r="S9" s="202">
        <f>IF('Situation 2020'!$I$51&gt;=2,IF(R9&gt;0,IF(R9&gt;30,D9,D9*R9/30),0),0)</f>
        <v>3000</v>
      </c>
      <c r="T9" s="202">
        <f t="shared" si="3"/>
        <v>44196</v>
      </c>
      <c r="U9" s="202">
        <f t="shared" ref="U9:U25" si="8">IFERROR(T9,0)</f>
        <v>44196</v>
      </c>
      <c r="V9" s="202">
        <f>IF('Situation 2020'!$I$51&gt;=1,IF(U9&gt;0,IF(U9&gt;30,D9,D9*U9/30)),0)</f>
        <v>3000</v>
      </c>
      <c r="W9" s="209">
        <v>0</v>
      </c>
      <c r="Y9" s="78"/>
    </row>
    <row r="10" spans="1:27" x14ac:dyDescent="0.3">
      <c r="A10" s="200">
        <f t="shared" ref="A10:A16" si="9">+A9+1</f>
        <v>3</v>
      </c>
      <c r="B10" s="201" t="s">
        <v>267</v>
      </c>
      <c r="C10" s="211">
        <v>1</v>
      </c>
      <c r="D10" s="203">
        <v>2500</v>
      </c>
      <c r="E10" s="211">
        <v>1500</v>
      </c>
      <c r="F10" s="204"/>
      <c r="G10" s="204"/>
      <c r="H10" s="130">
        <f t="shared" si="0"/>
        <v>44073</v>
      </c>
      <c r="I10" s="130">
        <f t="shared" si="4"/>
        <v>44073</v>
      </c>
      <c r="J10" s="202">
        <f>+IF('Situation 2020'!$I$51=5,IF(I10&gt;0,IF(I10&gt;30,D10,D10*I10/31),0),0)</f>
        <v>0</v>
      </c>
      <c r="K10" s="202">
        <f>DATEDIF(G10,M4,"d")</f>
        <v>44104</v>
      </c>
      <c r="L10" s="202">
        <f t="shared" si="5"/>
        <v>44104</v>
      </c>
      <c r="M10" s="202">
        <f>IF('Situation 2020'!$I$51&gt;=4,IF(L10&gt;0,IF(L10&gt;30,D10,D10*L10/30),0),0)</f>
        <v>2500</v>
      </c>
      <c r="N10" s="202">
        <f t="shared" si="1"/>
        <v>44135</v>
      </c>
      <c r="O10" s="202">
        <f t="shared" si="6"/>
        <v>44135</v>
      </c>
      <c r="P10" s="202">
        <f>IF('Situation 2020'!$I$51&gt;=3,IF(O10&gt;0,IF(O10&gt;30,D10,D10*O10/31),0),0)</f>
        <v>2500</v>
      </c>
      <c r="Q10" s="202">
        <f t="shared" si="2"/>
        <v>44165</v>
      </c>
      <c r="R10" s="202">
        <f t="shared" si="7"/>
        <v>44165</v>
      </c>
      <c r="S10" s="202">
        <f>IF('Situation 2020'!$I$51&gt;=2,IF(R10&gt;0,IF(R10&gt;30,D10,D10*R10/30),0),0)</f>
        <v>2500</v>
      </c>
      <c r="T10" s="202">
        <f t="shared" si="3"/>
        <v>44196</v>
      </c>
      <c r="U10" s="202">
        <f t="shared" si="8"/>
        <v>44196</v>
      </c>
      <c r="V10" s="202">
        <f>IF('Situation 2020'!$I$51&gt;=1,IF(U10&gt;0,IF(U10&gt;30,D10,D10*U10/30)),0)</f>
        <v>2500</v>
      </c>
      <c r="W10" s="209">
        <v>0</v>
      </c>
      <c r="Y10" s="78"/>
    </row>
    <row r="11" spans="1:27" x14ac:dyDescent="0.3">
      <c r="A11" s="200">
        <f t="shared" si="9"/>
        <v>4</v>
      </c>
      <c r="B11" s="201" t="s">
        <v>273</v>
      </c>
      <c r="C11" s="211">
        <v>1</v>
      </c>
      <c r="D11" s="203">
        <v>3000</v>
      </c>
      <c r="E11" s="211">
        <v>1500</v>
      </c>
      <c r="F11" s="204"/>
      <c r="G11" s="204"/>
      <c r="H11" s="130">
        <f t="shared" si="0"/>
        <v>44073</v>
      </c>
      <c r="I11" s="130">
        <f t="shared" si="4"/>
        <v>44073</v>
      </c>
      <c r="J11" s="202">
        <f>+IF('Situation 2020'!$I$51=5,IF(I11&gt;0,IF(I11&gt;30,D11,D11*I11/31),0),0)</f>
        <v>0</v>
      </c>
      <c r="K11" s="202">
        <f>DATEDIF(G11,M4,"d")</f>
        <v>44104</v>
      </c>
      <c r="L11" s="202">
        <f t="shared" si="5"/>
        <v>44104</v>
      </c>
      <c r="M11" s="202">
        <f>IF('Situation 2020'!$I$51&gt;=4,IF(L11&gt;0,IF(L11&gt;30,D11,D11*L11/30),0),0)</f>
        <v>3000</v>
      </c>
      <c r="N11" s="202">
        <f t="shared" si="1"/>
        <v>44135</v>
      </c>
      <c r="O11" s="202">
        <f t="shared" si="6"/>
        <v>44135</v>
      </c>
      <c r="P11" s="202">
        <f>IF('Situation 2020'!$I$51&gt;=3,IF(O11&gt;0,IF(O11&gt;30,D11,D11*O11/31),0),0)</f>
        <v>3000</v>
      </c>
      <c r="Q11" s="202">
        <f t="shared" si="2"/>
        <v>44165</v>
      </c>
      <c r="R11" s="202">
        <f t="shared" si="7"/>
        <v>44165</v>
      </c>
      <c r="S11" s="202">
        <f>IF('Situation 2020'!$I$51&gt;=2,IF(R11&gt;0,IF(R11&gt;30,D11,D11*R11/30),0),0)</f>
        <v>3000</v>
      </c>
      <c r="T11" s="202">
        <f t="shared" si="3"/>
        <v>44196</v>
      </c>
      <c r="U11" s="202">
        <f t="shared" si="8"/>
        <v>44196</v>
      </c>
      <c r="V11" s="202">
        <f>IF('Situation 2020'!$I$51&gt;=1,IF(U11&gt;0,IF(U11&gt;30,D11,D11*U11/30)),0)</f>
        <v>3000</v>
      </c>
      <c r="W11" s="209">
        <v>0</v>
      </c>
      <c r="Y11" s="78"/>
    </row>
    <row r="12" spans="1:27" x14ac:dyDescent="0.3">
      <c r="A12" s="200">
        <f t="shared" si="9"/>
        <v>5</v>
      </c>
      <c r="B12" s="201"/>
      <c r="C12" s="211">
        <v>1</v>
      </c>
      <c r="D12" s="203">
        <v>2500</v>
      </c>
      <c r="E12" s="211">
        <v>1500</v>
      </c>
      <c r="F12" s="204"/>
      <c r="G12" s="204"/>
      <c r="H12" s="130">
        <f t="shared" si="0"/>
        <v>44073</v>
      </c>
      <c r="I12" s="130">
        <f t="shared" si="4"/>
        <v>44073</v>
      </c>
      <c r="J12" s="202">
        <f>+IF('Situation 2020'!$I$51=5,IF(I12&gt;0,IF(I12&gt;30,D12,D12*I12/31),0),0)</f>
        <v>0</v>
      </c>
      <c r="K12" s="202">
        <f>DATEDIF(G12,M4,"d")</f>
        <v>44104</v>
      </c>
      <c r="L12" s="202">
        <f t="shared" si="5"/>
        <v>44104</v>
      </c>
      <c r="M12" s="202">
        <f>IF('Situation 2020'!$I$51&gt;=4,IF(L12&gt;0,IF(L12&gt;30,D12,D12*L12/30),0),0)</f>
        <v>2500</v>
      </c>
      <c r="N12" s="202">
        <f t="shared" si="1"/>
        <v>44135</v>
      </c>
      <c r="O12" s="202">
        <f t="shared" si="6"/>
        <v>44135</v>
      </c>
      <c r="P12" s="202">
        <f>IF('Situation 2020'!$I$51&gt;=3,IF(O12&gt;0,IF(O12&gt;30,D12,D12*O12/31),0),0)</f>
        <v>2500</v>
      </c>
      <c r="Q12" s="202">
        <f t="shared" si="2"/>
        <v>44165</v>
      </c>
      <c r="R12" s="202">
        <f t="shared" si="7"/>
        <v>44165</v>
      </c>
      <c r="S12" s="202">
        <f>IF('Situation 2020'!$I$51&gt;=2,IF(R12&gt;0,IF(R12&gt;30,D12,D12*R12/30),0),0)</f>
        <v>2500</v>
      </c>
      <c r="T12" s="202">
        <f t="shared" si="3"/>
        <v>44196</v>
      </c>
      <c r="U12" s="202">
        <f t="shared" si="8"/>
        <v>44196</v>
      </c>
      <c r="V12" s="202">
        <f>IF('Situation 2020'!$I$51&gt;=1,IF(U12&gt;0,IF(U12&gt;30,D12,D12*U12/30)),0)</f>
        <v>2500</v>
      </c>
      <c r="W12" s="209">
        <v>0</v>
      </c>
      <c r="Y12" s="78"/>
    </row>
    <row r="13" spans="1:27" x14ac:dyDescent="0.3">
      <c r="A13" s="200">
        <f t="shared" si="9"/>
        <v>6</v>
      </c>
      <c r="B13" s="201"/>
      <c r="C13" s="211">
        <v>1</v>
      </c>
      <c r="D13" s="203">
        <v>3000</v>
      </c>
      <c r="E13" s="211">
        <v>1500</v>
      </c>
      <c r="F13" s="204"/>
      <c r="G13" s="204"/>
      <c r="H13" s="130">
        <f t="shared" si="0"/>
        <v>44073</v>
      </c>
      <c r="I13" s="130">
        <f t="shared" si="4"/>
        <v>44073</v>
      </c>
      <c r="J13" s="202">
        <f>+IF('Situation 2020'!$I$51=5,IF(I13&gt;0,IF(I13&gt;30,D13,D13*I13/31),0),0)</f>
        <v>0</v>
      </c>
      <c r="K13" s="202">
        <f>DATEDIF(G13,M4,"d")</f>
        <v>44104</v>
      </c>
      <c r="L13" s="202">
        <f t="shared" si="5"/>
        <v>44104</v>
      </c>
      <c r="M13" s="202">
        <f>IF('Situation 2020'!$I$51&gt;=4,IF(L13&gt;0,IF(L13&gt;30,D13,D13*L13/30),0),0)</f>
        <v>3000</v>
      </c>
      <c r="N13" s="202">
        <f t="shared" si="1"/>
        <v>44135</v>
      </c>
      <c r="O13" s="202">
        <f t="shared" si="6"/>
        <v>44135</v>
      </c>
      <c r="P13" s="202">
        <f>IF('Situation 2020'!$I$51&gt;=3,IF(O13&gt;0,IF(O13&gt;30,D13,D13*O13/31),0),0)</f>
        <v>3000</v>
      </c>
      <c r="Q13" s="202">
        <f t="shared" si="2"/>
        <v>44165</v>
      </c>
      <c r="R13" s="202">
        <f t="shared" si="7"/>
        <v>44165</v>
      </c>
      <c r="S13" s="202">
        <f>IF('Situation 2020'!$I$51&gt;=2,IF(R13&gt;0,IF(R13&gt;30,D13,D13*R13/30),0),0)</f>
        <v>3000</v>
      </c>
      <c r="T13" s="202">
        <f t="shared" si="3"/>
        <v>44196</v>
      </c>
      <c r="U13" s="202">
        <f t="shared" si="8"/>
        <v>44196</v>
      </c>
      <c r="V13" s="202">
        <f>IF('Situation 2020'!$I$51&gt;=1,IF(U13&gt;0,IF(U13&gt;30,D13,D13*U13/30)),0)</f>
        <v>3000</v>
      </c>
      <c r="W13" s="209">
        <v>0</v>
      </c>
      <c r="Y13" s="78"/>
    </row>
    <row r="14" spans="1:27" x14ac:dyDescent="0.3">
      <c r="A14" s="200">
        <f t="shared" si="9"/>
        <v>7</v>
      </c>
      <c r="B14" s="201"/>
      <c r="C14" s="211">
        <v>1</v>
      </c>
      <c r="D14" s="203">
        <v>2500</v>
      </c>
      <c r="E14" s="211">
        <v>1500</v>
      </c>
      <c r="F14" s="204"/>
      <c r="G14" s="204"/>
      <c r="H14" s="130">
        <f t="shared" si="0"/>
        <v>44073</v>
      </c>
      <c r="I14" s="130">
        <f t="shared" si="4"/>
        <v>44073</v>
      </c>
      <c r="J14" s="202">
        <f>+IF('Situation 2020'!$I$51=5,IF(I14&gt;0,IF(I14&gt;30,D14,D14*I14/31),0),0)</f>
        <v>0</v>
      </c>
      <c r="K14" s="202">
        <f>DATEDIF(G14,M4,"d")</f>
        <v>44104</v>
      </c>
      <c r="L14" s="202">
        <f t="shared" si="5"/>
        <v>44104</v>
      </c>
      <c r="M14" s="202">
        <f>IF('Situation 2020'!$I$51&gt;=4,IF(L14&gt;0,IF(L14&gt;30,D14,D14*L14/30),0),0)</f>
        <v>2500</v>
      </c>
      <c r="N14" s="202">
        <f t="shared" si="1"/>
        <v>44135</v>
      </c>
      <c r="O14" s="202">
        <f t="shared" si="6"/>
        <v>44135</v>
      </c>
      <c r="P14" s="202">
        <f>IF('Situation 2020'!$I$51&gt;=3,IF(O14&gt;0,IF(O14&gt;30,D14,D14*O14/31),0),0)</f>
        <v>2500</v>
      </c>
      <c r="Q14" s="202">
        <f t="shared" si="2"/>
        <v>44165</v>
      </c>
      <c r="R14" s="202">
        <f t="shared" si="7"/>
        <v>44165</v>
      </c>
      <c r="S14" s="202">
        <f>IF('Situation 2020'!$I$51&gt;=2,IF(R14&gt;0,IF(R14&gt;30,D14,D14*R14/30),0),0)</f>
        <v>2500</v>
      </c>
      <c r="T14" s="202">
        <f t="shared" si="3"/>
        <v>44196</v>
      </c>
      <c r="U14" s="202">
        <f t="shared" si="8"/>
        <v>44196</v>
      </c>
      <c r="V14" s="202">
        <f>IF('Situation 2020'!$I$51&gt;=1,IF(U14&gt;0,IF(U14&gt;30,D14,D14*U14/30)),0)</f>
        <v>2500</v>
      </c>
      <c r="W14" s="209">
        <v>0</v>
      </c>
      <c r="Y14" s="78"/>
    </row>
    <row r="15" spans="1:27" x14ac:dyDescent="0.3">
      <c r="A15" s="200">
        <f t="shared" si="9"/>
        <v>8</v>
      </c>
      <c r="B15" s="201"/>
      <c r="C15" s="211">
        <v>1</v>
      </c>
      <c r="D15" s="203">
        <v>3000</v>
      </c>
      <c r="E15" s="211">
        <v>1500</v>
      </c>
      <c r="F15" s="204"/>
      <c r="G15" s="204"/>
      <c r="H15" s="130">
        <f t="shared" si="0"/>
        <v>44073</v>
      </c>
      <c r="I15" s="130">
        <f t="shared" si="4"/>
        <v>44073</v>
      </c>
      <c r="J15" s="202">
        <f>+IF('Situation 2020'!$I$51=5,IF(I15&gt;0,IF(I15&gt;30,D15,D15*I15/31),0),0)</f>
        <v>0</v>
      </c>
      <c r="K15" s="202">
        <f>DATEDIF(G15,M4,"d")</f>
        <v>44104</v>
      </c>
      <c r="L15" s="202">
        <f t="shared" si="5"/>
        <v>44104</v>
      </c>
      <c r="M15" s="202">
        <f>IF('Situation 2020'!$I$51&gt;=4,IF(L15&gt;0,IF(L15&gt;30,D15,D15*L15/30),0),0)</f>
        <v>3000</v>
      </c>
      <c r="N15" s="202">
        <f t="shared" si="1"/>
        <v>44135</v>
      </c>
      <c r="O15" s="202">
        <f t="shared" si="6"/>
        <v>44135</v>
      </c>
      <c r="P15" s="202">
        <f>IF('Situation 2020'!$I$51&gt;=3,IF(O15&gt;0,IF(O15&gt;30,D15,D15*O15/31),0),0)</f>
        <v>3000</v>
      </c>
      <c r="Q15" s="202">
        <f t="shared" si="2"/>
        <v>44165</v>
      </c>
      <c r="R15" s="202">
        <f t="shared" si="7"/>
        <v>44165</v>
      </c>
      <c r="S15" s="202">
        <f>IF('Situation 2020'!$I$51&gt;=2,IF(R15&gt;0,IF(R15&gt;30,D15,D15*R15/30),0),0)</f>
        <v>3000</v>
      </c>
      <c r="T15" s="202">
        <f t="shared" si="3"/>
        <v>44196</v>
      </c>
      <c r="U15" s="202">
        <f t="shared" si="8"/>
        <v>44196</v>
      </c>
      <c r="V15" s="202">
        <f>IF('Situation 2020'!$I$51&gt;=1,IF(U15&gt;0,IF(U15&gt;30,D15,D15*U15/30)),0)</f>
        <v>3000</v>
      </c>
      <c r="W15" s="209">
        <v>0</v>
      </c>
      <c r="Y15" s="76"/>
    </row>
    <row r="16" spans="1:27" x14ac:dyDescent="0.3">
      <c r="A16" s="200">
        <f t="shared" si="9"/>
        <v>9</v>
      </c>
      <c r="B16" s="201"/>
      <c r="C16" s="211">
        <v>1</v>
      </c>
      <c r="D16" s="203">
        <v>2500</v>
      </c>
      <c r="E16" s="211">
        <v>1500</v>
      </c>
      <c r="F16" s="204"/>
      <c r="G16" s="204"/>
      <c r="H16" s="130">
        <f t="shared" si="0"/>
        <v>44073</v>
      </c>
      <c r="I16" s="130">
        <f t="shared" si="4"/>
        <v>44073</v>
      </c>
      <c r="J16" s="202">
        <f>+IF('Situation 2020'!$I$51=5,IF(I16&gt;0,IF(I16&gt;30,D16,D16*I16/31),0),0)</f>
        <v>0</v>
      </c>
      <c r="K16" s="202">
        <f t="shared" ref="K16:K25" si="10">DATEDIF(G16,$M$4,"d")</f>
        <v>44104</v>
      </c>
      <c r="L16" s="202">
        <f t="shared" si="5"/>
        <v>44104</v>
      </c>
      <c r="M16" s="202">
        <f>IF('Situation 2020'!$I$51&gt;=4,IF(L16&gt;0,IF(L16&gt;30,D16,D16*L16/30),0),0)</f>
        <v>2500</v>
      </c>
      <c r="N16" s="202">
        <f t="shared" si="1"/>
        <v>44135</v>
      </c>
      <c r="O16" s="202">
        <f t="shared" si="6"/>
        <v>44135</v>
      </c>
      <c r="P16" s="202">
        <f>IF('Situation 2020'!$I$51&gt;=3,IF(O16&gt;0,IF(O16&gt;30,D16,D16*O16/31),0),0)</f>
        <v>2500</v>
      </c>
      <c r="Q16" s="202">
        <f t="shared" si="2"/>
        <v>44165</v>
      </c>
      <c r="R16" s="202">
        <f t="shared" si="7"/>
        <v>44165</v>
      </c>
      <c r="S16" s="202">
        <f>IF('Situation 2020'!$I$51&gt;=2,IF(R16&gt;0,IF(R16&gt;30,D16,D16*R16/30),0),0)</f>
        <v>2500</v>
      </c>
      <c r="T16" s="202">
        <f t="shared" si="3"/>
        <v>44196</v>
      </c>
      <c r="U16" s="202">
        <f t="shared" si="8"/>
        <v>44196</v>
      </c>
      <c r="V16" s="202">
        <f>IF('Situation 2020'!$I$51&gt;=1,IF(U16&gt;0,IF(U16&gt;30,D16,D16*U16/30)),0)</f>
        <v>2500</v>
      </c>
      <c r="W16" s="209">
        <v>0</v>
      </c>
      <c r="Y16" s="76"/>
    </row>
    <row r="17" spans="1:25" x14ac:dyDescent="0.3">
      <c r="A17" s="200">
        <v>1</v>
      </c>
      <c r="B17" s="201"/>
      <c r="C17" s="211">
        <v>1</v>
      </c>
      <c r="D17" s="203">
        <v>3000</v>
      </c>
      <c r="E17" s="211">
        <v>1500</v>
      </c>
      <c r="F17" s="204"/>
      <c r="G17" s="204"/>
      <c r="H17" s="130">
        <f t="shared" si="0"/>
        <v>44073</v>
      </c>
      <c r="I17" s="130">
        <f t="shared" si="4"/>
        <v>44073</v>
      </c>
      <c r="J17" s="202">
        <f>+IF('Situation 2020'!$I$51=5,IF(I17&gt;0,IF(I17&gt;30,D17,D17*I17/31),0),0)</f>
        <v>0</v>
      </c>
      <c r="K17" s="202">
        <f t="shared" si="10"/>
        <v>44104</v>
      </c>
      <c r="L17" s="202">
        <f>IFERROR(K17,0)</f>
        <v>44104</v>
      </c>
      <c r="M17" s="202">
        <f>IF('Situation 2020'!$I$51&gt;=4,IF(L17&gt;0,IF(L17&gt;30,D17,D17*L17/30),0),0)</f>
        <v>3000</v>
      </c>
      <c r="N17" s="202">
        <f t="shared" si="1"/>
        <v>44135</v>
      </c>
      <c r="O17" s="202">
        <f>IFERROR(N17,0)</f>
        <v>44135</v>
      </c>
      <c r="P17" s="202">
        <f>IF('Situation 2020'!$I$51&gt;=3,IF(O17&gt;0,IF(O17&gt;30,D17,D17*O17/31),0),0)</f>
        <v>3000</v>
      </c>
      <c r="Q17" s="202">
        <f t="shared" si="2"/>
        <v>44165</v>
      </c>
      <c r="R17" s="202">
        <f>IFERROR(Q17,0)</f>
        <v>44165</v>
      </c>
      <c r="S17" s="202">
        <f>IF('Situation 2020'!$I$51&gt;=2,IF(R17&gt;0,IF(R17&gt;30,D17,D17*R17/30),0),0)</f>
        <v>3000</v>
      </c>
      <c r="T17" s="202">
        <f t="shared" si="3"/>
        <v>44196</v>
      </c>
      <c r="U17" s="202">
        <f>IFERROR(T17,0)</f>
        <v>44196</v>
      </c>
      <c r="V17" s="202">
        <f>IF('Situation 2020'!$I$51&gt;=1,IF(U17&gt;0,IF(U17&gt;30,D17,D17*U17/30)),0)</f>
        <v>3000</v>
      </c>
      <c r="W17" s="209">
        <v>0</v>
      </c>
      <c r="Y17" s="76"/>
    </row>
    <row r="18" spans="1:25" x14ac:dyDescent="0.3">
      <c r="A18" s="200">
        <f>+A17+1</f>
        <v>2</v>
      </c>
      <c r="B18" s="201"/>
      <c r="C18" s="211">
        <v>1</v>
      </c>
      <c r="D18" s="203">
        <v>2500</v>
      </c>
      <c r="E18" s="211">
        <v>1500</v>
      </c>
      <c r="F18" s="204"/>
      <c r="G18" s="204"/>
      <c r="H18" s="130">
        <f t="shared" si="0"/>
        <v>44073</v>
      </c>
      <c r="I18" s="130">
        <f t="shared" si="4"/>
        <v>44073</v>
      </c>
      <c r="J18" s="202">
        <f>+IF('Situation 2020'!$I$51=5,IF(I18&gt;0,IF(I18&gt;30,D18,D18*I18/31),0),0)</f>
        <v>0</v>
      </c>
      <c r="K18" s="202">
        <f t="shared" si="10"/>
        <v>44104</v>
      </c>
      <c r="L18" s="202">
        <f t="shared" si="5"/>
        <v>44104</v>
      </c>
      <c r="M18" s="202">
        <f>IF('Situation 2020'!$I$51&gt;=4,IF(L18&gt;0,IF(L18&gt;30,D18,D18*L18/30),0),0)</f>
        <v>2500</v>
      </c>
      <c r="N18" s="202">
        <f t="shared" si="1"/>
        <v>44135</v>
      </c>
      <c r="O18" s="202">
        <f t="shared" si="6"/>
        <v>44135</v>
      </c>
      <c r="P18" s="202">
        <f>IF('Situation 2020'!$I$51&gt;=3,IF(O18&gt;0,IF(O18&gt;30,D18,D18*O18/31),0),0)</f>
        <v>2500</v>
      </c>
      <c r="Q18" s="202">
        <f t="shared" si="2"/>
        <v>44165</v>
      </c>
      <c r="R18" s="202">
        <f t="shared" si="7"/>
        <v>44165</v>
      </c>
      <c r="S18" s="202">
        <f>IF('Situation 2020'!$I$51&gt;=2,IF(R18&gt;0,IF(R18&gt;30,D18,D18*R18/30),0),0)</f>
        <v>2500</v>
      </c>
      <c r="T18" s="202">
        <f t="shared" si="3"/>
        <v>44196</v>
      </c>
      <c r="U18" s="202">
        <f t="shared" si="8"/>
        <v>44196</v>
      </c>
      <c r="V18" s="202">
        <f>IF('Situation 2020'!$I$51&gt;=1,IF(U18&gt;0,IF(U18&gt;30,D18,D18*U18/30)),0)</f>
        <v>2500</v>
      </c>
      <c r="W18" s="209">
        <v>0</v>
      </c>
      <c r="Y18" s="76"/>
    </row>
    <row r="19" spans="1:25" x14ac:dyDescent="0.3">
      <c r="A19" s="200">
        <f t="shared" ref="A19:A25" si="11">+A18+1</f>
        <v>3</v>
      </c>
      <c r="B19" s="201"/>
      <c r="C19" s="211">
        <v>1</v>
      </c>
      <c r="D19" s="203">
        <v>3000</v>
      </c>
      <c r="E19" s="211">
        <v>1500</v>
      </c>
      <c r="F19" s="204"/>
      <c r="G19" s="204"/>
      <c r="H19" s="130">
        <f t="shared" si="0"/>
        <v>44073</v>
      </c>
      <c r="I19" s="130">
        <f t="shared" si="4"/>
        <v>44073</v>
      </c>
      <c r="J19" s="202">
        <f>+IF('Situation 2020'!$I$51=5,IF(I19&gt;0,IF(I19&gt;30,D19,D19*I19/31),0),0)</f>
        <v>0</v>
      </c>
      <c r="K19" s="202">
        <f t="shared" si="10"/>
        <v>44104</v>
      </c>
      <c r="L19" s="202">
        <f t="shared" si="5"/>
        <v>44104</v>
      </c>
      <c r="M19" s="202">
        <f>IF('Situation 2020'!$I$51&gt;=4,IF(L19&gt;0,IF(L19&gt;30,D19,D19*L19/30),0),0)</f>
        <v>3000</v>
      </c>
      <c r="N19" s="202">
        <f t="shared" si="1"/>
        <v>44135</v>
      </c>
      <c r="O19" s="202">
        <f t="shared" si="6"/>
        <v>44135</v>
      </c>
      <c r="P19" s="202">
        <f>IF('Situation 2020'!$I$51&gt;=3,IF(O19&gt;0,IF(O19&gt;30,D19,D19*O19/31),0),0)</f>
        <v>3000</v>
      </c>
      <c r="Q19" s="202">
        <f t="shared" si="2"/>
        <v>44165</v>
      </c>
      <c r="R19" s="202">
        <f t="shared" si="7"/>
        <v>44165</v>
      </c>
      <c r="S19" s="202">
        <f>IF('Situation 2020'!$I$51&gt;=2,IF(R19&gt;0,IF(R19&gt;30,D19,D19*R19/30),0),0)</f>
        <v>3000</v>
      </c>
      <c r="T19" s="202">
        <f t="shared" si="3"/>
        <v>44196</v>
      </c>
      <c r="U19" s="202">
        <f t="shared" si="8"/>
        <v>44196</v>
      </c>
      <c r="V19" s="202">
        <f>IF('Situation 2020'!$I$51&gt;=1,IF(U19&gt;0,IF(U19&gt;30,D19,D19*U19/30)),0)</f>
        <v>3000</v>
      </c>
      <c r="W19" s="209">
        <v>0</v>
      </c>
      <c r="Y19" s="76"/>
    </row>
    <row r="20" spans="1:25" x14ac:dyDescent="0.3">
      <c r="A20" s="200">
        <f t="shared" si="11"/>
        <v>4</v>
      </c>
      <c r="B20" s="201"/>
      <c r="C20" s="211">
        <v>1</v>
      </c>
      <c r="D20" s="203">
        <v>2500</v>
      </c>
      <c r="E20" s="211">
        <v>1500</v>
      </c>
      <c r="F20" s="204"/>
      <c r="G20" s="204"/>
      <c r="H20" s="130">
        <f t="shared" si="0"/>
        <v>44073</v>
      </c>
      <c r="I20" s="130">
        <f t="shared" si="4"/>
        <v>44073</v>
      </c>
      <c r="J20" s="202">
        <f>+IF('Situation 2020'!$I$51=5,IF(I20&gt;0,IF(I20&gt;30,D20,D20*I20/31),0),0)</f>
        <v>0</v>
      </c>
      <c r="K20" s="202">
        <f t="shared" si="10"/>
        <v>44104</v>
      </c>
      <c r="L20" s="202">
        <f t="shared" si="5"/>
        <v>44104</v>
      </c>
      <c r="M20" s="202">
        <f>IF('Situation 2020'!$I$51&gt;=4,IF(L20&gt;0,IF(L20&gt;30,D20,D20*L20/30),0),0)</f>
        <v>2500</v>
      </c>
      <c r="N20" s="202">
        <f t="shared" si="1"/>
        <v>44135</v>
      </c>
      <c r="O20" s="202">
        <f t="shared" si="6"/>
        <v>44135</v>
      </c>
      <c r="P20" s="202">
        <f>IF('Situation 2020'!$I$51&gt;=3,IF(O20&gt;0,IF(O20&gt;30,D20,D20*O20/31),0),0)</f>
        <v>2500</v>
      </c>
      <c r="Q20" s="202">
        <f t="shared" si="2"/>
        <v>44165</v>
      </c>
      <c r="R20" s="202">
        <f t="shared" si="7"/>
        <v>44165</v>
      </c>
      <c r="S20" s="202">
        <f>IF('Situation 2020'!$I$51&gt;=2,IF(R20&gt;0,IF(R20&gt;30,D20,D20*R20/30),0),0)</f>
        <v>2500</v>
      </c>
      <c r="T20" s="202">
        <f t="shared" si="3"/>
        <v>44196</v>
      </c>
      <c r="U20" s="202">
        <f t="shared" si="8"/>
        <v>44196</v>
      </c>
      <c r="V20" s="202">
        <f>IF('Situation 2020'!$I$51&gt;=1,IF(U20&gt;0,IF(U20&gt;30,D20,D20*U20/30)),0)</f>
        <v>2500</v>
      </c>
      <c r="W20" s="209">
        <v>0</v>
      </c>
      <c r="Y20" s="76"/>
    </row>
    <row r="21" spans="1:25" x14ac:dyDescent="0.3">
      <c r="A21" s="200">
        <f t="shared" si="11"/>
        <v>5</v>
      </c>
      <c r="B21" s="201"/>
      <c r="C21" s="211">
        <v>1</v>
      </c>
      <c r="D21" s="203">
        <v>3000</v>
      </c>
      <c r="E21" s="211">
        <v>1500</v>
      </c>
      <c r="F21" s="204"/>
      <c r="G21" s="204"/>
      <c r="H21" s="130">
        <f t="shared" si="0"/>
        <v>44073</v>
      </c>
      <c r="I21" s="130">
        <f t="shared" si="4"/>
        <v>44073</v>
      </c>
      <c r="J21" s="202">
        <f>+IF('Situation 2020'!$I$51=5,IF(I21&gt;0,IF(I21&gt;30,D21,D21*I21/31),0),0)</f>
        <v>0</v>
      </c>
      <c r="K21" s="202">
        <f t="shared" si="10"/>
        <v>44104</v>
      </c>
      <c r="L21" s="202">
        <f t="shared" si="5"/>
        <v>44104</v>
      </c>
      <c r="M21" s="202">
        <f>IF('Situation 2020'!$I$51&gt;=4,IF(L21&gt;0,IF(L21&gt;30,D21,D21*L21/30),0),0)</f>
        <v>3000</v>
      </c>
      <c r="N21" s="202">
        <f t="shared" si="1"/>
        <v>44135</v>
      </c>
      <c r="O21" s="202">
        <f t="shared" si="6"/>
        <v>44135</v>
      </c>
      <c r="P21" s="202">
        <f>IF('Situation 2020'!$I$51&gt;=3,IF(O21&gt;0,IF(O21&gt;30,D21,D21*O21/31),0),0)</f>
        <v>3000</v>
      </c>
      <c r="Q21" s="202">
        <f t="shared" si="2"/>
        <v>44165</v>
      </c>
      <c r="R21" s="202">
        <f t="shared" si="7"/>
        <v>44165</v>
      </c>
      <c r="S21" s="202">
        <f>IF('Situation 2020'!$I$51&gt;=2,IF(R21&gt;0,IF(R21&gt;30,D21,D21*R21/30),0),0)</f>
        <v>3000</v>
      </c>
      <c r="T21" s="202">
        <f t="shared" si="3"/>
        <v>44196</v>
      </c>
      <c r="U21" s="202">
        <f t="shared" si="8"/>
        <v>44196</v>
      </c>
      <c r="V21" s="202">
        <f>IF('Situation 2020'!$I$51&gt;=1,IF(U21&gt;0,IF(U21&gt;30,D21,D21*U21/30)),0)</f>
        <v>3000</v>
      </c>
      <c r="W21" s="209">
        <v>0</v>
      </c>
      <c r="Y21" s="76"/>
    </row>
    <row r="22" spans="1:25" x14ac:dyDescent="0.3">
      <c r="A22" s="200">
        <f t="shared" si="11"/>
        <v>6</v>
      </c>
      <c r="B22" s="201"/>
      <c r="C22" s="211">
        <v>1</v>
      </c>
      <c r="D22" s="203">
        <v>2500</v>
      </c>
      <c r="E22" s="211">
        <v>1500</v>
      </c>
      <c r="F22" s="204"/>
      <c r="G22" s="204"/>
      <c r="H22" s="130">
        <f t="shared" si="0"/>
        <v>44073</v>
      </c>
      <c r="I22" s="130">
        <f t="shared" si="4"/>
        <v>44073</v>
      </c>
      <c r="J22" s="202">
        <f>+IF('Situation 2020'!$I$51=5,IF(I22&gt;0,IF(I22&gt;30,D22,D22*I22/31),0),0)</f>
        <v>0</v>
      </c>
      <c r="K22" s="202">
        <f t="shared" si="10"/>
        <v>44104</v>
      </c>
      <c r="L22" s="202">
        <f t="shared" si="5"/>
        <v>44104</v>
      </c>
      <c r="M22" s="202">
        <f>IF('Situation 2020'!$I$51&gt;=4,IF(L22&gt;0,IF(L22&gt;30,D22,D22*L22/30),0),0)</f>
        <v>2500</v>
      </c>
      <c r="N22" s="202">
        <f t="shared" si="1"/>
        <v>44135</v>
      </c>
      <c r="O22" s="202">
        <f t="shared" si="6"/>
        <v>44135</v>
      </c>
      <c r="P22" s="202">
        <f>IF('Situation 2020'!$I$51&gt;=3,IF(O22&gt;0,IF(O22&gt;30,D22,D22*O22/31),0),0)</f>
        <v>2500</v>
      </c>
      <c r="Q22" s="202">
        <f t="shared" si="2"/>
        <v>44165</v>
      </c>
      <c r="R22" s="202">
        <f t="shared" si="7"/>
        <v>44165</v>
      </c>
      <c r="S22" s="202">
        <f>IF('Situation 2020'!$I$51&gt;=2,IF(R22&gt;0,IF(R22&gt;30,D22,D22*R22/30),0),0)</f>
        <v>2500</v>
      </c>
      <c r="T22" s="202">
        <f t="shared" si="3"/>
        <v>44196</v>
      </c>
      <c r="U22" s="202">
        <f t="shared" si="8"/>
        <v>44196</v>
      </c>
      <c r="V22" s="202">
        <f>IF('Situation 2020'!$I$51&gt;=1,IF(U22&gt;0,IF(U22&gt;30,D22,D22*U22/30)),0)</f>
        <v>2500</v>
      </c>
      <c r="W22" s="209">
        <v>0</v>
      </c>
      <c r="Y22" s="76"/>
    </row>
    <row r="23" spans="1:25" ht="24" customHeight="1" x14ac:dyDescent="0.3">
      <c r="A23" s="200">
        <f t="shared" si="11"/>
        <v>7</v>
      </c>
      <c r="B23" s="201"/>
      <c r="C23" s="211">
        <v>1</v>
      </c>
      <c r="D23" s="203">
        <v>3000</v>
      </c>
      <c r="E23" s="211">
        <v>1500</v>
      </c>
      <c r="F23" s="204"/>
      <c r="G23" s="204"/>
      <c r="H23" s="130">
        <f t="shared" si="0"/>
        <v>44073</v>
      </c>
      <c r="I23" s="130">
        <f t="shared" si="4"/>
        <v>44073</v>
      </c>
      <c r="J23" s="202">
        <f>+IF('Situation 2020'!$I$51=5,IF(I23&gt;0,IF(I23&gt;30,D23,D23*I23/31),0),0)</f>
        <v>0</v>
      </c>
      <c r="K23" s="202">
        <f t="shared" si="10"/>
        <v>44104</v>
      </c>
      <c r="L23" s="202">
        <f t="shared" si="5"/>
        <v>44104</v>
      </c>
      <c r="M23" s="202">
        <f>IF('Situation 2020'!$I$51&gt;=4,IF(L23&gt;0,IF(L23&gt;30,D23,D23*L23/30),0),0)</f>
        <v>3000</v>
      </c>
      <c r="N23" s="202">
        <f t="shared" si="1"/>
        <v>44135</v>
      </c>
      <c r="O23" s="202">
        <f t="shared" si="6"/>
        <v>44135</v>
      </c>
      <c r="P23" s="202">
        <f>IF('Situation 2020'!$I$51&gt;=3,IF(O23&gt;0,IF(O23&gt;30,D23,D23*O23/31),0),0)</f>
        <v>3000</v>
      </c>
      <c r="Q23" s="202">
        <f t="shared" si="2"/>
        <v>44165</v>
      </c>
      <c r="R23" s="202">
        <f t="shared" si="7"/>
        <v>44165</v>
      </c>
      <c r="S23" s="202">
        <f>IF('Situation 2020'!$I$51&gt;=2,IF(R23&gt;0,IF(R23&gt;30,D23,D23*R23/30),0),0)</f>
        <v>3000</v>
      </c>
      <c r="T23" s="202">
        <f t="shared" si="3"/>
        <v>44196</v>
      </c>
      <c r="U23" s="202">
        <f t="shared" si="8"/>
        <v>44196</v>
      </c>
      <c r="V23" s="202">
        <f>IF('Situation 2020'!$I$51&gt;=1,IF(U23&gt;0,IF(U23&gt;30,D23,D23*U23/30)),0)</f>
        <v>3000</v>
      </c>
      <c r="W23" s="209">
        <v>0</v>
      </c>
      <c r="Y23" s="76"/>
    </row>
    <row r="24" spans="1:25" x14ac:dyDescent="0.3">
      <c r="A24" s="200">
        <f t="shared" si="11"/>
        <v>8</v>
      </c>
      <c r="B24" s="201"/>
      <c r="C24" s="211">
        <v>1</v>
      </c>
      <c r="D24" s="203">
        <v>2500</v>
      </c>
      <c r="E24" s="211">
        <v>1500</v>
      </c>
      <c r="F24" s="204"/>
      <c r="G24" s="204"/>
      <c r="H24" s="130">
        <f t="shared" si="0"/>
        <v>44073</v>
      </c>
      <c r="I24" s="130">
        <f t="shared" si="4"/>
        <v>44073</v>
      </c>
      <c r="J24" s="202">
        <f>+IF('Situation 2020'!$I$51=5,IF(I24&gt;0,IF(I24&gt;30,D24,D24*I24/31),0),0)</f>
        <v>0</v>
      </c>
      <c r="K24" s="202">
        <f t="shared" si="10"/>
        <v>44104</v>
      </c>
      <c r="L24" s="202">
        <f t="shared" si="5"/>
        <v>44104</v>
      </c>
      <c r="M24" s="202">
        <f>IF('Situation 2020'!$I$51&gt;=4,IF(L24&gt;0,IF(L24&gt;30,D24,D24*L24/30),0),0)</f>
        <v>2500</v>
      </c>
      <c r="N24" s="202">
        <f t="shared" si="1"/>
        <v>44135</v>
      </c>
      <c r="O24" s="202">
        <f t="shared" si="6"/>
        <v>44135</v>
      </c>
      <c r="P24" s="202">
        <f>IF('Situation 2020'!$I$51&gt;=3,IF(O24&gt;0,IF(O24&gt;30,D24,D24*O24/31),0),0)</f>
        <v>2500</v>
      </c>
      <c r="Q24" s="202">
        <f t="shared" si="2"/>
        <v>44165</v>
      </c>
      <c r="R24" s="202">
        <f t="shared" si="7"/>
        <v>44165</v>
      </c>
      <c r="S24" s="202">
        <f>IF('Situation 2020'!$I$51&gt;=2,IF(R24&gt;0,IF(R24&gt;30,D24,D24*R24/30),0),0)</f>
        <v>2500</v>
      </c>
      <c r="T24" s="202">
        <f t="shared" si="3"/>
        <v>44196</v>
      </c>
      <c r="U24" s="202">
        <f t="shared" si="8"/>
        <v>44196</v>
      </c>
      <c r="V24" s="202">
        <f>IF('Situation 2020'!$I$51&gt;=1,IF(U24&gt;0,IF(U24&gt;30,D24,D24*U24/30)),0)</f>
        <v>2500</v>
      </c>
      <c r="W24" s="209">
        <v>0</v>
      </c>
      <c r="Y24" s="76"/>
    </row>
    <row r="25" spans="1:25" x14ac:dyDescent="0.3">
      <c r="A25" s="200">
        <f t="shared" si="11"/>
        <v>9</v>
      </c>
      <c r="B25" s="201"/>
      <c r="C25" s="211">
        <v>1</v>
      </c>
      <c r="D25" s="203">
        <v>3000</v>
      </c>
      <c r="E25" s="211">
        <v>1500</v>
      </c>
      <c r="F25" s="204"/>
      <c r="G25" s="204"/>
      <c r="H25" s="130">
        <f t="shared" si="0"/>
        <v>44073</v>
      </c>
      <c r="I25" s="130">
        <f t="shared" si="4"/>
        <v>44073</v>
      </c>
      <c r="J25" s="202">
        <f>+IF('Situation 2020'!$I$51=5,IF(I25&gt;0,IF(I25&gt;30,D25,D25*I25/31),0),0)</f>
        <v>0</v>
      </c>
      <c r="K25" s="202">
        <f t="shared" si="10"/>
        <v>44104</v>
      </c>
      <c r="L25" s="202">
        <f t="shared" si="5"/>
        <v>44104</v>
      </c>
      <c r="M25" s="202">
        <f>IF('Situation 2020'!$I$51&gt;=4,IF(L25&gt;0,IF(L25&gt;30,D25,D25*L25/30),0),0)</f>
        <v>3000</v>
      </c>
      <c r="N25" s="202">
        <f t="shared" si="1"/>
        <v>44135</v>
      </c>
      <c r="O25" s="202">
        <f t="shared" si="6"/>
        <v>44135</v>
      </c>
      <c r="P25" s="202">
        <f>IF('Situation 2020'!$I$51&gt;=3,IF(O25&gt;0,IF(O25&gt;30,D25,D25*O25/31),0),0)</f>
        <v>3000</v>
      </c>
      <c r="Q25" s="202">
        <f t="shared" si="2"/>
        <v>44165</v>
      </c>
      <c r="R25" s="202">
        <f t="shared" si="7"/>
        <v>44165</v>
      </c>
      <c r="S25" s="202">
        <f>IF('Situation 2020'!$I$51&gt;=2,IF(R25&gt;0,IF(R25&gt;30,D25,D25*R25/30),0),0)</f>
        <v>3000</v>
      </c>
      <c r="T25" s="202">
        <f t="shared" si="3"/>
        <v>44196</v>
      </c>
      <c r="U25" s="202">
        <f t="shared" si="8"/>
        <v>44196</v>
      </c>
      <c r="V25" s="202">
        <f>+IF(U25&gt;0,IF(U25&gt;30,D25,D25*U25/30))</f>
        <v>3000</v>
      </c>
      <c r="W25" s="209">
        <v>0</v>
      </c>
      <c r="Y25" s="76"/>
    </row>
    <row r="26" spans="1:25" x14ac:dyDescent="0.3">
      <c r="A26" s="205" t="s">
        <v>43</v>
      </c>
      <c r="B26" s="205"/>
      <c r="C26" s="205"/>
      <c r="D26" s="205"/>
      <c r="E26" s="205"/>
      <c r="F26" s="206"/>
      <c r="G26" s="206"/>
      <c r="H26" s="206"/>
      <c r="I26" s="206"/>
      <c r="J26" s="206">
        <f>SUM(J8:J25)</f>
        <v>0</v>
      </c>
      <c r="K26" s="206"/>
      <c r="L26" s="206"/>
      <c r="M26" s="206">
        <f>SUM(M8:M25)</f>
        <v>47000</v>
      </c>
      <c r="N26" s="206"/>
      <c r="O26" s="206"/>
      <c r="P26" s="206">
        <f>SUM(P8:P25)</f>
        <v>49500</v>
      </c>
      <c r="Q26" s="206"/>
      <c r="R26" s="206"/>
      <c r="S26" s="206">
        <f>SUM(S8:S25)</f>
        <v>49500</v>
      </c>
      <c r="T26" s="206"/>
      <c r="U26" s="206"/>
      <c r="V26" s="206">
        <f>SUM(V8:V25)</f>
        <v>49500</v>
      </c>
      <c r="W26" s="206">
        <f>SUM(W8:W25)</f>
        <v>1500</v>
      </c>
      <c r="X26" s="210">
        <f>+M26+P26+S26+V26</f>
        <v>195500</v>
      </c>
      <c r="Y26" s="76"/>
    </row>
    <row r="27" spans="1:25" x14ac:dyDescent="0.3">
      <c r="Y27" s="76"/>
    </row>
    <row r="28" spans="1:25" x14ac:dyDescent="0.3">
      <c r="Y28" s="76"/>
    </row>
    <row r="29" spans="1:25" ht="20.399999999999999" x14ac:dyDescent="0.3">
      <c r="A29" s="23" t="s">
        <v>276</v>
      </c>
      <c r="Y29" s="76"/>
    </row>
    <row r="30" spans="1:25" x14ac:dyDescent="0.3">
      <c r="Y30" s="76"/>
    </row>
    <row r="31" spans="1:25" ht="34.200000000000003" x14ac:dyDescent="0.3">
      <c r="A31" s="198" t="s">
        <v>96</v>
      </c>
      <c r="B31" s="317" t="s">
        <v>122</v>
      </c>
      <c r="C31" s="317"/>
      <c r="D31" s="199" t="s">
        <v>132</v>
      </c>
      <c r="E31" s="199" t="s">
        <v>271</v>
      </c>
      <c r="F31" s="199" t="s">
        <v>97</v>
      </c>
      <c r="G31" s="199" t="s">
        <v>274</v>
      </c>
      <c r="H31" s="199"/>
      <c r="I31" s="199"/>
      <c r="J31" s="198" t="s">
        <v>29</v>
      </c>
      <c r="K31" s="198"/>
      <c r="L31" s="198"/>
      <c r="M31" s="198" t="s">
        <v>30</v>
      </c>
      <c r="N31" s="198"/>
      <c r="O31" s="198"/>
      <c r="P31" s="198" t="s">
        <v>31</v>
      </c>
      <c r="Q31" s="198"/>
      <c r="R31" s="198"/>
      <c r="S31" s="198" t="s">
        <v>32</v>
      </c>
      <c r="T31" s="198"/>
      <c r="U31" s="198"/>
      <c r="V31" s="198" t="s">
        <v>33</v>
      </c>
    </row>
    <row r="32" spans="1:25" hidden="1" x14ac:dyDescent="0.3">
      <c r="A32" s="198"/>
      <c r="B32" s="317"/>
      <c r="C32" s="317"/>
      <c r="D32" s="199"/>
      <c r="E32" s="199"/>
      <c r="F32" s="199"/>
      <c r="G32" s="199"/>
      <c r="H32" s="199"/>
      <c r="I32" s="199"/>
      <c r="J32" s="198"/>
      <c r="K32" s="198"/>
      <c r="L32" s="198"/>
      <c r="M32" s="198"/>
      <c r="N32" s="198"/>
      <c r="O32" s="198"/>
      <c r="P32" s="198"/>
      <c r="Q32" s="198"/>
      <c r="R32" s="198"/>
      <c r="S32" s="198"/>
      <c r="T32" s="198"/>
      <c r="U32" s="198"/>
      <c r="V32" s="199"/>
    </row>
    <row r="33" spans="1:23" x14ac:dyDescent="0.3">
      <c r="A33" s="200">
        <v>1</v>
      </c>
      <c r="B33" s="322" t="str">
        <f t="shared" ref="B33:B50" si="12">+B8</f>
        <v>mu</v>
      </c>
      <c r="C33" s="322"/>
      <c r="D33" s="201" t="s">
        <v>124</v>
      </c>
      <c r="E33" s="202">
        <f>IF(D33="ACS",IF('Formulaire de demande'!$C$24 = "Libre",((((E8*1.15)+12.39)*95/100))*C8,Feuil4!$C$25*C8),0)</f>
        <v>1104.2705000000001</v>
      </c>
      <c r="F33" s="212">
        <v>6</v>
      </c>
      <c r="G33" s="202">
        <f>IF(D33= "APE",(Feuil4!$C$24*'Rémunération 2020'!F33)/12,0)</f>
        <v>0</v>
      </c>
      <c r="H33" s="160" t="e">
        <f t="shared" ref="H33:H50" si="13">+H8</f>
        <v>#NUM!</v>
      </c>
      <c r="I33" s="160">
        <f>IFERROR(H33,0)</f>
        <v>0</v>
      </c>
      <c r="J33" s="202">
        <f>IF(D33="ACS",IF('Situation 2020'!$I$51=5,IF(I33&gt;0,IF(I33&gt;30,E33,E33*I33/31),0),0),IF(D33="APE",IF('Situation 2020'!$I$51=5,IF(I33&gt;0,IF(I33&gt;30,G33,G33*I33/31),0),0),0))</f>
        <v>0</v>
      </c>
      <c r="K33" s="202">
        <f>+K8</f>
        <v>0</v>
      </c>
      <c r="L33" s="202">
        <f>IFERROR(K33,0)</f>
        <v>0</v>
      </c>
      <c r="M33" s="202">
        <f>IF(D33="ACS",IF('Situation 2020'!$I$51&gt;=4,IF(L33&gt;0,IF(L33&gt;30,E33,E33*L33/30),0),0),IF(D33="APE",IF('Situation 2020'!$I$51&gt;=4,IF(I33&gt;0,IF(L33&gt;30,G33,G33*L33/31),0),0),0))</f>
        <v>0</v>
      </c>
      <c r="N33" s="202">
        <f>+N8</f>
        <v>31</v>
      </c>
      <c r="O33" s="202">
        <f>IFERROR(N33,0)</f>
        <v>31</v>
      </c>
      <c r="P33" s="202">
        <f>IF(D33="ACS",IF('Situation 2020'!$I$51&gt;=3,IF(O33&gt;0,IF(O33&gt;30,E33,E33*O33/31),0),0),IF(D33="APE",IF('Situation 2020'!$I$51&gt;=3,IF(O33&gt;0,IF(O33&gt;30,G33,G33*O33/31),0),0),0))</f>
        <v>1104.2705000000001</v>
      </c>
      <c r="Q33" s="202">
        <f t="shared" ref="Q33:Q50" si="14">+Q8</f>
        <v>61</v>
      </c>
      <c r="R33" s="202">
        <f t="shared" ref="R33:R50" si="15">IFERROR(Q33,0)</f>
        <v>61</v>
      </c>
      <c r="S33" s="202">
        <f>IF(D33="ACS",IF('Situation 2020'!$I$51&gt;=2,IF(R33&gt;0,IF(R33&gt;30,E33,E33*R33/30),0),0),IF(D33="APE",IF('Situation 2020'!$I$51&gt;=2,IF(R33&gt;0,IF(R33&gt;30,G33,G33*R33/31),0),0),0))</f>
        <v>1104.2705000000001</v>
      </c>
      <c r="T33" s="202">
        <f t="shared" ref="T33:T50" si="16">+T8</f>
        <v>92</v>
      </c>
      <c r="U33" s="202">
        <f t="shared" ref="U33:U50" si="17">IFERROR(T33,0)</f>
        <v>92</v>
      </c>
      <c r="V33" s="202">
        <f>IF(D33="ACS",IF('Situation 2020'!$I$51&gt;=1,IF(U33&gt;0,IF(U33&gt;30,E33,E33*U33/30)),0),IF(D33="APE",IF('Situation 2020'!$I$51&gt;=1,IF(I33&gt;0,IF(U33&gt;30,G33,G33*U33/31),0),0),0))</f>
        <v>1104.2705000000001</v>
      </c>
      <c r="W33" s="119"/>
    </row>
    <row r="34" spans="1:23" x14ac:dyDescent="0.3">
      <c r="A34" s="200">
        <f>+A33+1</f>
        <v>2</v>
      </c>
      <c r="B34" s="322" t="str">
        <f t="shared" si="12"/>
        <v>mo</v>
      </c>
      <c r="C34" s="322"/>
      <c r="D34" s="201" t="s">
        <v>124</v>
      </c>
      <c r="E34" s="202">
        <f>IF(D34="ACS",IF('Formulaire de demande'!$C$24 = "Libre",((((E9*1.15)+12.39)*95/100))*C9,Feuil4!$C$25*C9),0)</f>
        <v>1650.5204999999999</v>
      </c>
      <c r="F34" s="212">
        <v>6</v>
      </c>
      <c r="G34" s="202">
        <f>IF(D34= "APE",(Feuil4!$C$24*'Rémunération 2020'!F34)/12,0)</f>
        <v>0</v>
      </c>
      <c r="H34" s="160">
        <f t="shared" si="13"/>
        <v>44073</v>
      </c>
      <c r="I34" s="160">
        <f t="shared" ref="I34:I50" si="18">IFERROR(H34,0)</f>
        <v>44073</v>
      </c>
      <c r="J34" s="202">
        <f>IF(D34="ACS",IF('Situation 2020'!$I$51=5,IF(I34&gt;0,IF(I34&gt;30,E34,E34*I34/31),0),0),IF(D34="APE",IF('Situation 2020'!$I$51=5,IF(I34&gt;0,IF(I34&gt;30,G34,G34*I34/31),0),0),0))</f>
        <v>0</v>
      </c>
      <c r="K34" s="202">
        <f t="shared" ref="K34:K50" si="19">+K9</f>
        <v>44104</v>
      </c>
      <c r="L34" s="202">
        <f t="shared" ref="L34:L50" si="20">IFERROR(K34,0)</f>
        <v>44104</v>
      </c>
      <c r="M34" s="202">
        <f>IF(D34="ACS",IF('Situation 2020'!$I$51&gt;=4,IF(L34&gt;0,IF(L34&gt;30,E34,E34*L34/30),0),0),IF(D34="APE",IF('Situation 2020'!$I$51&gt;=4,IF(I34&gt;0,IF(L34&gt;30,G34,G34*L34/31),0),0),0))</f>
        <v>1650.5204999999999</v>
      </c>
      <c r="N34" s="202">
        <f t="shared" ref="N34:N50" si="21">+N9</f>
        <v>44135</v>
      </c>
      <c r="O34" s="202">
        <f t="shared" ref="O34:O50" si="22">IFERROR(N34,0)</f>
        <v>44135</v>
      </c>
      <c r="P34" s="202">
        <f>IF(D34="ACS",IF('Situation 2020'!$I$51&gt;=3,IF(O34&gt;0,IF(O34&gt;30,E34,E34*O34/31),0),0),IF(D34="APE",IF('Situation 2020'!$I$51&gt;=3,IF(O34&gt;0,IF(O34&gt;30,G34,G34*O34/31),0),0),0))</f>
        <v>1650.5204999999999</v>
      </c>
      <c r="Q34" s="202">
        <f t="shared" si="14"/>
        <v>44165</v>
      </c>
      <c r="R34" s="202">
        <f t="shared" si="15"/>
        <v>44165</v>
      </c>
      <c r="S34" s="202">
        <f>IF(D34="ACS",IF('Situation 2020'!$I$51&gt;=2,IF(R34&gt;0,IF(R34&gt;30,E34,E34*R34/30),0),0),IF(D34="APE",IF('Situation 2020'!$I$51&gt;=2,IF(R34&gt;0,IF(R34&gt;30,G34,G34*R34/31),0),0),0))</f>
        <v>1650.5204999999999</v>
      </c>
      <c r="T34" s="202">
        <f t="shared" si="16"/>
        <v>44196</v>
      </c>
      <c r="U34" s="202">
        <f t="shared" si="17"/>
        <v>44196</v>
      </c>
      <c r="V34" s="202">
        <f>IF(D34="ACS",IF('Situation 2020'!$I$51&gt;=1,IF(U34&gt;0,IF(U34&gt;30,E34,E34*U34/30)),0),IF(D34="APE",IF('Situation 2020'!$I$51&gt;=1,IF(I34&gt;0,IF(U34&gt;30,G34,G34*U34/31),0),0),0))</f>
        <v>1650.5204999999999</v>
      </c>
      <c r="W34" s="119"/>
    </row>
    <row r="35" spans="1:23" x14ac:dyDescent="0.3">
      <c r="A35" s="200">
        <f t="shared" ref="A35:A41" si="23">+A34+1</f>
        <v>3</v>
      </c>
      <c r="B35" s="322" t="str">
        <f t="shared" si="12"/>
        <v>mp</v>
      </c>
      <c r="C35" s="322"/>
      <c r="D35" s="201" t="s">
        <v>123</v>
      </c>
      <c r="E35" s="202">
        <f>IF(D35="ACS",IF('Formulaire de demande'!$C$24 = "Libre",((((E10*1.15)+12.39)*95/100))*C10,Feuil4!$C$25*C10),0)</f>
        <v>0</v>
      </c>
      <c r="F35" s="212">
        <v>6</v>
      </c>
      <c r="G35" s="202">
        <f>IF(D35= "APE",(Feuil4!$C$24*'Rémunération 2020'!F35)/12,0)</f>
        <v>1570.2699999999998</v>
      </c>
      <c r="H35" s="160">
        <f t="shared" si="13"/>
        <v>44073</v>
      </c>
      <c r="I35" s="160">
        <f t="shared" si="18"/>
        <v>44073</v>
      </c>
      <c r="J35" s="202">
        <f>IF(D35="ACS",IF('Situation 2020'!$I$51=5,IF(I35&gt;0,IF(I35&gt;30,E35,E35*I35/31),0),0),IF(D35="APE",IF('Situation 2020'!$I$51=5,IF(I35&gt;0,IF(I35&gt;30,G35,G35*I35/31),0),0),0))</f>
        <v>0</v>
      </c>
      <c r="K35" s="202">
        <f t="shared" si="19"/>
        <v>44104</v>
      </c>
      <c r="L35" s="202">
        <f t="shared" si="20"/>
        <v>44104</v>
      </c>
      <c r="M35" s="202">
        <f>IF(D35="ACS",IF('Situation 2020'!$I$51&gt;=4,IF(L35&gt;0,IF(L35&gt;30,E35,E35*L35/30),0),0),IF(D35="APE",IF('Situation 2020'!$I$51&gt;=4,IF(I35&gt;0,IF(L35&gt;30,G35,G35*L35/31),0),0),0))</f>
        <v>1570.2699999999998</v>
      </c>
      <c r="N35" s="202">
        <f t="shared" si="21"/>
        <v>44135</v>
      </c>
      <c r="O35" s="202">
        <f t="shared" si="22"/>
        <v>44135</v>
      </c>
      <c r="P35" s="202">
        <f>IF(D35="ACS",IF('Situation 2020'!$I$51&gt;=3,IF(O35&gt;0,IF(O35&gt;30,E35,E35*O35/31),0),0),IF(D35="APE",IF('Situation 2020'!$I$51&gt;=3,IF(O35&gt;0,IF(O35&gt;30,G35,G35*O35/31),0),0),0))</f>
        <v>1570.2699999999998</v>
      </c>
      <c r="Q35" s="202">
        <f t="shared" si="14"/>
        <v>44165</v>
      </c>
      <c r="R35" s="202">
        <f t="shared" si="15"/>
        <v>44165</v>
      </c>
      <c r="S35" s="202">
        <f>IF(D35="ACS",IF('Situation 2020'!$I$51&gt;=2,IF(R35&gt;0,IF(R35&gt;30,E35,E35*R35/30),0),0),IF(D35="APE",IF('Situation 2020'!$I$51&gt;=2,IF(R35&gt;0,IF(R35&gt;30,G35,G35*R35/31),0),0),0))</f>
        <v>1570.2699999999998</v>
      </c>
      <c r="T35" s="202">
        <f t="shared" si="16"/>
        <v>44196</v>
      </c>
      <c r="U35" s="202">
        <f t="shared" si="17"/>
        <v>44196</v>
      </c>
      <c r="V35" s="202">
        <f>IF(D35="ACS",IF('Situation 2020'!$I$51&gt;=1,IF(U35&gt;0,IF(U35&gt;30,E35,E35*U35/30)),0),IF(D35="APE",IF('Situation 2020'!$I$51&gt;=1,IF(I35&gt;0,IF(U35&gt;30,G35,G35*U35/31),0),0),0))</f>
        <v>1570.2699999999998</v>
      </c>
    </row>
    <row r="36" spans="1:23" x14ac:dyDescent="0.3">
      <c r="A36" s="200">
        <f t="shared" si="23"/>
        <v>4</v>
      </c>
      <c r="B36" s="322" t="str">
        <f t="shared" si="12"/>
        <v>laurence</v>
      </c>
      <c r="C36" s="322"/>
      <c r="D36" s="201" t="s">
        <v>123</v>
      </c>
      <c r="E36" s="202">
        <f>IF(D36="ACS",IF('Formulaire de demande'!$C$24 = "Libre",((((E11*1.15)+12.39)*95/100))*C11,Feuil4!$C$25*C11),0)</f>
        <v>0</v>
      </c>
      <c r="F36" s="212">
        <v>6</v>
      </c>
      <c r="G36" s="202">
        <f>IF(D36= "APE",(Feuil4!$C$24*'Rémunération 2020'!F36)/12,0)</f>
        <v>1570.2699999999998</v>
      </c>
      <c r="H36" s="160">
        <f t="shared" si="13"/>
        <v>44073</v>
      </c>
      <c r="I36" s="160">
        <f t="shared" si="18"/>
        <v>44073</v>
      </c>
      <c r="J36" s="202">
        <f>IF(D36="ACS",IF('Situation 2020'!$I$51=5,IF(I36&gt;0,IF(I36&gt;30,E36,E36*I36/31),0),0),IF(D36="APE",IF('Situation 2020'!$I$51=5,IF(I36&gt;0,IF(I36&gt;30,G36,G36*I36/31),0),0),0))</f>
        <v>0</v>
      </c>
      <c r="K36" s="202">
        <f t="shared" si="19"/>
        <v>44104</v>
      </c>
      <c r="L36" s="202">
        <f t="shared" si="20"/>
        <v>44104</v>
      </c>
      <c r="M36" s="202">
        <f>IF(D36="ACS",IF('Situation 2020'!$I$51&gt;=4,IF(L36&gt;0,IF(L36&gt;30,E36,E36*L36/30),0),0),IF(D36="APE",IF('Situation 2020'!$I$51&gt;=4,IF(I36&gt;0,IF(L36&gt;30,G36,G36*L36/31),0),0),0))</f>
        <v>1570.2699999999998</v>
      </c>
      <c r="N36" s="202">
        <f t="shared" si="21"/>
        <v>44135</v>
      </c>
      <c r="O36" s="202">
        <f t="shared" si="22"/>
        <v>44135</v>
      </c>
      <c r="P36" s="202">
        <f>IF(D36="ACS",IF('Situation 2020'!$I$51&gt;=3,IF(O36&gt;0,IF(O36&gt;30,E36,E36*O36/31),0),0),IF(D36="APE",IF('Situation 2020'!$I$51&gt;=3,IF(O36&gt;0,IF(O36&gt;30,G36,G36*O36/31),0),0),0))</f>
        <v>1570.2699999999998</v>
      </c>
      <c r="Q36" s="202">
        <f t="shared" si="14"/>
        <v>44165</v>
      </c>
      <c r="R36" s="202">
        <f t="shared" si="15"/>
        <v>44165</v>
      </c>
      <c r="S36" s="202">
        <f>IF(D36="ACS",IF('Situation 2020'!$I$51&gt;=2,IF(R36&gt;0,IF(R36&gt;30,E36,E36*R36/30),0),0),IF(D36="APE",IF('Situation 2020'!$I$51&gt;=2,IF(R36&gt;0,IF(R36&gt;30,G36,G36*R36/31),0),0),0))</f>
        <v>1570.2699999999998</v>
      </c>
      <c r="T36" s="202">
        <f t="shared" si="16"/>
        <v>44196</v>
      </c>
      <c r="U36" s="202">
        <f t="shared" si="17"/>
        <v>44196</v>
      </c>
      <c r="V36" s="202">
        <f>IF(D36="ACS",IF('Situation 2020'!$I$51&gt;=1,IF(U36&gt;0,IF(U36&gt;30,E36,E36*U36/30)),0),IF(D36="APE",IF('Situation 2020'!$I$51&gt;=1,IF(I36&gt;0,IF(U36&gt;30,G36,G36*U36/31),0),0),0))</f>
        <v>1570.2699999999998</v>
      </c>
    </row>
    <row r="37" spans="1:23" x14ac:dyDescent="0.3">
      <c r="A37" s="200">
        <f t="shared" si="23"/>
        <v>5</v>
      </c>
      <c r="B37" s="322">
        <f t="shared" si="12"/>
        <v>0</v>
      </c>
      <c r="C37" s="322"/>
      <c r="D37" s="201"/>
      <c r="E37" s="202">
        <f>IF(D37="ACS",IF('Formulaire de demande'!$C$24 = "Libre",((((E12*1.15)+12.39)*95/100))*C12,Feuil4!$C$25*C12),0)</f>
        <v>0</v>
      </c>
      <c r="F37" s="213"/>
      <c r="G37" s="202">
        <f>IF(D37= "APE",(Feuil4!$C$24*'Rémunération 2020'!F37)/12,0)</f>
        <v>0</v>
      </c>
      <c r="H37" s="160">
        <f t="shared" si="13"/>
        <v>44073</v>
      </c>
      <c r="I37" s="160">
        <f t="shared" si="18"/>
        <v>44073</v>
      </c>
      <c r="J37" s="202">
        <f>IF(D37="ACS",IF('Situation 2020'!$I$51=5,IF(I37&gt;0,IF(I37&gt;30,E37,E37*I37/31),0),0),IF(D37="APE",IF('Situation 2020'!$I$51=5,IF(I37&gt;0,IF(I37&gt;30,G37,G37*I37/31),0),0),0))</f>
        <v>0</v>
      </c>
      <c r="K37" s="202">
        <f t="shared" si="19"/>
        <v>44104</v>
      </c>
      <c r="L37" s="202">
        <f t="shared" si="20"/>
        <v>44104</v>
      </c>
      <c r="M37" s="202">
        <f>IF(D37="ACS",IF('Situation 2020'!$I$51&gt;=4,IF(L37&gt;0,IF(L37&gt;30,E37,E37*L37/30),0),0),IF(D37="APE",IF('Situation 2020'!$I$51&gt;=4,IF(I37&gt;0,IF(L37&gt;30,G37,G37*L37/31),0),0),0))</f>
        <v>0</v>
      </c>
      <c r="N37" s="202">
        <f t="shared" si="21"/>
        <v>44135</v>
      </c>
      <c r="O37" s="202">
        <f t="shared" si="22"/>
        <v>44135</v>
      </c>
      <c r="P37" s="202">
        <f>IF(D37="ACS",IF('Situation 2020'!$I$51&gt;=3,IF(O37&gt;0,IF(O37&gt;30,E37,E37*O37/31),0),0),IF(D37="APE",IF('Situation 2020'!$I$51&gt;=3,IF(O37&gt;0,IF(O37&gt;30,G37,G37*O37/31),0),0),0))</f>
        <v>0</v>
      </c>
      <c r="Q37" s="202">
        <f t="shared" si="14"/>
        <v>44165</v>
      </c>
      <c r="R37" s="202">
        <f t="shared" si="15"/>
        <v>44165</v>
      </c>
      <c r="S37" s="202">
        <f>IF(D37="ACS",IF('Situation 2020'!$I$51&gt;=2,IF(R37&gt;0,IF(R37&gt;30,E37,E37*R37/30),0),0),IF(D37="APE",IF('Situation 2020'!$I$51&gt;=2,IF(R37&gt;0,IF(R37&gt;30,G37,G37*R37/31),0),0),0))</f>
        <v>0</v>
      </c>
      <c r="T37" s="202">
        <f t="shared" si="16"/>
        <v>44196</v>
      </c>
      <c r="U37" s="202">
        <f t="shared" si="17"/>
        <v>44196</v>
      </c>
      <c r="V37" s="202">
        <f>IF(D37="ACS",IF('Situation 2020'!$I$51&gt;=1,IF(U37&gt;0,IF(U37&gt;30,E37,E37*U37/30)),0),IF(D37="APE",IF('Situation 2020'!$I$51&gt;=1,IF(I37&gt;0,IF(U37&gt;30,G37,G37*U37/31),0),0),0))</f>
        <v>0</v>
      </c>
    </row>
    <row r="38" spans="1:23" x14ac:dyDescent="0.3">
      <c r="A38" s="200">
        <f t="shared" si="23"/>
        <v>6</v>
      </c>
      <c r="B38" s="322">
        <f t="shared" si="12"/>
        <v>0</v>
      </c>
      <c r="C38" s="322"/>
      <c r="D38" s="201"/>
      <c r="E38" s="202">
        <f>IF(D38="ACS",IF('Formulaire de demande'!$C$24 = "Libre",((((E13*1.15)+12.39)*95/100))*C13,Feuil4!$C$25*C13),0)</f>
        <v>0</v>
      </c>
      <c r="F38" s="213"/>
      <c r="G38" s="202">
        <f>IF(D38= "APE",(Feuil4!$C$24*'Rémunération 2020'!F38)/12,0)</f>
        <v>0</v>
      </c>
      <c r="H38" s="160">
        <f t="shared" si="13"/>
        <v>44073</v>
      </c>
      <c r="I38" s="160">
        <f t="shared" si="18"/>
        <v>44073</v>
      </c>
      <c r="J38" s="202">
        <f>IF(D38="ACS",IF('Situation 2020'!$I$51=5,IF(I38&gt;0,IF(I38&gt;30,E38,E38*I38/31),0),0),IF(D38="APE",IF('Situation 2020'!$I$51=5,IF(I38&gt;0,IF(I38&gt;30,G38,G38*I38/31),0),0),0))</f>
        <v>0</v>
      </c>
      <c r="K38" s="202">
        <f t="shared" si="19"/>
        <v>44104</v>
      </c>
      <c r="L38" s="202">
        <f t="shared" si="20"/>
        <v>44104</v>
      </c>
      <c r="M38" s="202">
        <f>IF(D38="ACS",IF('Situation 2020'!$I$51&gt;=4,IF(L38&gt;0,IF(L38&gt;30,E38,E38*L38/30),0),0),IF(D38="APE",IF('Situation 2020'!$I$51&gt;=4,IF(I38&gt;0,IF(L38&gt;30,G38,G38*L38/31),0),0),0))</f>
        <v>0</v>
      </c>
      <c r="N38" s="202">
        <f t="shared" si="21"/>
        <v>44135</v>
      </c>
      <c r="O38" s="202">
        <f t="shared" si="22"/>
        <v>44135</v>
      </c>
      <c r="P38" s="202">
        <f>IF(D38="ACS",IF('Situation 2020'!$I$51&gt;=3,IF(O38&gt;0,IF(O38&gt;30,E38,E38*O38/31),0),0),IF(D38="APE",IF('Situation 2020'!$I$51&gt;=3,IF(O38&gt;0,IF(O38&gt;30,G38,G38*O38/31),0),0),0))</f>
        <v>0</v>
      </c>
      <c r="Q38" s="202">
        <f t="shared" si="14"/>
        <v>44165</v>
      </c>
      <c r="R38" s="202">
        <f t="shared" si="15"/>
        <v>44165</v>
      </c>
      <c r="S38" s="202">
        <f>IF(D38="ACS",IF('Situation 2020'!$I$51&gt;=2,IF(R38&gt;0,IF(R38&gt;30,E38,E38*R38/30),0),0),IF(D38="APE",IF('Situation 2020'!$I$51&gt;=2,IF(R38&gt;0,IF(R38&gt;30,G38,G38*R38/31),0),0),0))</f>
        <v>0</v>
      </c>
      <c r="T38" s="202">
        <f t="shared" si="16"/>
        <v>44196</v>
      </c>
      <c r="U38" s="202">
        <f t="shared" si="17"/>
        <v>44196</v>
      </c>
      <c r="V38" s="202">
        <f>IF(D38="ACS",IF('Situation 2020'!$I$51&gt;=1,IF(U38&gt;0,IF(U38&gt;30,E38,E38*U38/30)),0),IF(D38="APE",IF('Situation 2020'!$I$51&gt;=1,IF(I38&gt;0,IF(U38&gt;30,G38,G38*U38/31),0),0),0))</f>
        <v>0</v>
      </c>
    </row>
    <row r="39" spans="1:23" x14ac:dyDescent="0.3">
      <c r="A39" s="200">
        <f t="shared" si="23"/>
        <v>7</v>
      </c>
      <c r="B39" s="322">
        <f t="shared" si="12"/>
        <v>0</v>
      </c>
      <c r="C39" s="322"/>
      <c r="D39" s="201"/>
      <c r="E39" s="202">
        <f>IF(D39="ACS",IF('Formulaire de demande'!$C$24 = "Libre",((((E14*1.15)+12.39)*95/100))*C14,Feuil4!$C$25*C14),0)</f>
        <v>0</v>
      </c>
      <c r="F39" s="213"/>
      <c r="G39" s="202">
        <f>IF(D39= "APE",(Feuil4!$C$24*'Rémunération 2020'!F39)/12,0)</f>
        <v>0</v>
      </c>
      <c r="H39" s="160">
        <f t="shared" si="13"/>
        <v>44073</v>
      </c>
      <c r="I39" s="160">
        <f t="shared" si="18"/>
        <v>44073</v>
      </c>
      <c r="J39" s="202">
        <f>IF(D39="ACS",IF('Situation 2020'!$I$51=5,IF(I39&gt;0,IF(I39&gt;30,E39,E39*I39/31),0),0),IF(D39="APE",IF('Situation 2020'!$I$51=5,IF(I39&gt;0,IF(I39&gt;30,G39,G39*I39/31),0),0),0))</f>
        <v>0</v>
      </c>
      <c r="K39" s="202">
        <f t="shared" si="19"/>
        <v>44104</v>
      </c>
      <c r="L39" s="202">
        <f t="shared" si="20"/>
        <v>44104</v>
      </c>
      <c r="M39" s="202">
        <f>IF(D39="ACS",IF('Situation 2020'!$I$51&gt;=4,IF(L39&gt;0,IF(L39&gt;30,E39,E39*L39/30),0),0),IF(D39="APE",IF('Situation 2020'!$I$51&gt;=4,IF(I39&gt;0,IF(L39&gt;30,G39,G39*L39/31),0),0),0))</f>
        <v>0</v>
      </c>
      <c r="N39" s="202">
        <f t="shared" si="21"/>
        <v>44135</v>
      </c>
      <c r="O39" s="202">
        <f t="shared" si="22"/>
        <v>44135</v>
      </c>
      <c r="P39" s="202">
        <f>IF(D39="ACS",IF('Situation 2020'!$I$51&gt;=3,IF(O39&gt;0,IF(O39&gt;30,E39,E39*O39/31),0),0),IF(D39="APE",IF('Situation 2020'!$I$51&gt;=3,IF(O39&gt;0,IF(O39&gt;30,G39,G39*O39/31),0),0),0))</f>
        <v>0</v>
      </c>
      <c r="Q39" s="202">
        <f t="shared" si="14"/>
        <v>44165</v>
      </c>
      <c r="R39" s="202">
        <f t="shared" si="15"/>
        <v>44165</v>
      </c>
      <c r="S39" s="202">
        <f>IF(D39="ACS",IF('Situation 2020'!$I$51&gt;=2,IF(R39&gt;0,IF(R39&gt;30,E39,E39*R39/30),0),0),IF(D39="APE",IF('Situation 2020'!$I$51&gt;=2,IF(R39&gt;0,IF(R39&gt;30,G39,G39*R39/31),0),0),0))</f>
        <v>0</v>
      </c>
      <c r="T39" s="202">
        <f t="shared" si="16"/>
        <v>44196</v>
      </c>
      <c r="U39" s="202">
        <f t="shared" si="17"/>
        <v>44196</v>
      </c>
      <c r="V39" s="202">
        <f>IF(D39="ACS",IF('Situation 2020'!$I$51&gt;=1,IF(U39&gt;0,IF(U39&gt;30,E39,E39*U39/30)),0),IF(D39="APE",IF('Situation 2020'!$I$51&gt;=1,IF(I39&gt;0,IF(U39&gt;30,G39,G39*U39/31),0),0),0))</f>
        <v>0</v>
      </c>
    </row>
    <row r="40" spans="1:23" x14ac:dyDescent="0.3">
      <c r="A40" s="200">
        <f t="shared" si="23"/>
        <v>8</v>
      </c>
      <c r="B40" s="322">
        <f t="shared" si="12"/>
        <v>0</v>
      </c>
      <c r="C40" s="322"/>
      <c r="D40" s="201"/>
      <c r="E40" s="202">
        <f>IF(D40="ACS",IF('Formulaire de demande'!$C$24 = "Libre",((((E15*1.15)+12.39)*95/100))*C15,Feuil4!$C$25*C15),0)</f>
        <v>0</v>
      </c>
      <c r="F40" s="211">
        <v>0</v>
      </c>
      <c r="G40" s="202">
        <f>IF(D40= "APE",(Feuil4!$C$24*'Rémunération 2020'!F40)/12,0)</f>
        <v>0</v>
      </c>
      <c r="H40" s="160">
        <f t="shared" si="13"/>
        <v>44073</v>
      </c>
      <c r="I40" s="160">
        <f t="shared" si="18"/>
        <v>44073</v>
      </c>
      <c r="J40" s="202">
        <f>IF(D40="ACS",IF('Situation 2020'!$I$51=5,IF(I40&gt;0,IF(I40&gt;30,E40,E40*I40/31),0),0),IF(D40="APE",IF('Situation 2020'!$I$51=5,IF(I40&gt;0,IF(I40&gt;30,G40,G40*I40/31),0),0),0))</f>
        <v>0</v>
      </c>
      <c r="K40" s="202">
        <f t="shared" si="19"/>
        <v>44104</v>
      </c>
      <c r="L40" s="202">
        <f t="shared" si="20"/>
        <v>44104</v>
      </c>
      <c r="M40" s="202">
        <f>IF(D40="ACS",IF('Situation 2020'!$I$51&gt;=4,IF(L40&gt;0,IF(L40&gt;30,E40,E40*L40/30),0),0),IF(D40="APE",IF('Situation 2020'!$I$51&gt;=4,IF(I40&gt;0,IF(L40&gt;30,G40,G40*L40/31),0),0),0))</f>
        <v>0</v>
      </c>
      <c r="N40" s="202">
        <f t="shared" si="21"/>
        <v>44135</v>
      </c>
      <c r="O40" s="202">
        <f t="shared" si="22"/>
        <v>44135</v>
      </c>
      <c r="P40" s="202">
        <f>IF(D40="ACS",IF('Situation 2020'!$I$51&gt;=3,IF(O40&gt;0,IF(O40&gt;30,E40,E40*O40/31),0),0),IF(D40="APE",IF('Situation 2020'!$I$51&gt;=3,IF(O40&gt;0,IF(O40&gt;30,G40,G40*O40/31),0),0),0))</f>
        <v>0</v>
      </c>
      <c r="Q40" s="202">
        <f t="shared" si="14"/>
        <v>44165</v>
      </c>
      <c r="R40" s="202">
        <f t="shared" si="15"/>
        <v>44165</v>
      </c>
      <c r="S40" s="202">
        <f>IF(D40="ACS",IF('Situation 2020'!$I$51&gt;=2,IF(R40&gt;0,IF(R40&gt;30,E40,E40*R40/30),0),0),IF(D40="APE",IF('Situation 2020'!$I$51&gt;=2,IF(R40&gt;0,IF(R40&gt;30,G40,G40*R40/31),0),0),0))</f>
        <v>0</v>
      </c>
      <c r="T40" s="202">
        <f t="shared" si="16"/>
        <v>44196</v>
      </c>
      <c r="U40" s="202">
        <f t="shared" si="17"/>
        <v>44196</v>
      </c>
      <c r="V40" s="202">
        <f>IF(D40="ACS",IF('Situation 2020'!$I$51&gt;=1,IF(U40&gt;0,IF(U40&gt;30,E40,E40*U40/30)),0),IF(D40="APE",IF('Situation 2020'!$I$51&gt;=1,IF(I40&gt;0,IF(U40&gt;30,G40,G40*U40/31),0),0),0))</f>
        <v>0</v>
      </c>
    </row>
    <row r="41" spans="1:23" x14ac:dyDescent="0.3">
      <c r="A41" s="200">
        <f t="shared" si="23"/>
        <v>9</v>
      </c>
      <c r="B41" s="322">
        <f t="shared" si="12"/>
        <v>0</v>
      </c>
      <c r="C41" s="322"/>
      <c r="D41" s="201"/>
      <c r="E41" s="202">
        <f>IF(D41="ACS",IF('Formulaire de demande'!$C$24 = "Libre",((((E16*1.15)+12.39)*95/100))*C16,Feuil4!$C$25*C16),0)</f>
        <v>0</v>
      </c>
      <c r="F41" s="211">
        <v>0</v>
      </c>
      <c r="G41" s="202">
        <f>IF(D41= "APE",(Feuil4!$C$24*'Rémunération 2020'!F41)/12,0)</f>
        <v>0</v>
      </c>
      <c r="H41" s="160">
        <f t="shared" si="13"/>
        <v>44073</v>
      </c>
      <c r="I41" s="160">
        <f t="shared" si="18"/>
        <v>44073</v>
      </c>
      <c r="J41" s="202">
        <f>IF(D41="ACS",IF('Situation 2020'!$I$51=5,IF(I41&gt;0,IF(I41&gt;30,E41,E41*I41/31),0),0),IF(D41="APE",IF('Situation 2020'!$I$51=5,IF(I41&gt;0,IF(I41&gt;30,G41,G41*I41/31),0),0),0))</f>
        <v>0</v>
      </c>
      <c r="K41" s="202">
        <f t="shared" si="19"/>
        <v>44104</v>
      </c>
      <c r="L41" s="202">
        <f t="shared" si="20"/>
        <v>44104</v>
      </c>
      <c r="M41" s="202">
        <f>IF(D41="ACS",IF('Situation 2020'!$I$51&gt;=4,IF(L41&gt;0,IF(L41&gt;30,E41,E41*L41/30),0),0),IF(D41="APE",IF('Situation 2020'!$I$51&gt;=4,IF(I41&gt;0,IF(L41&gt;30,G41,G41*L41/31),0),0),0))</f>
        <v>0</v>
      </c>
      <c r="N41" s="202">
        <f t="shared" si="21"/>
        <v>44135</v>
      </c>
      <c r="O41" s="202">
        <f t="shared" si="22"/>
        <v>44135</v>
      </c>
      <c r="P41" s="202">
        <f>IF(D41="ACS",IF('Situation 2020'!$I$51&gt;=3,IF(O41&gt;0,IF(O41&gt;30,E41,E41*O41/31),0),0),IF(D41="APE",IF('Situation 2020'!$I$51&gt;=3,IF(O41&gt;0,IF(O41&gt;30,G41,G41*O41/31),0),0),0))</f>
        <v>0</v>
      </c>
      <c r="Q41" s="202">
        <f t="shared" si="14"/>
        <v>44165</v>
      </c>
      <c r="R41" s="202">
        <f t="shared" si="15"/>
        <v>44165</v>
      </c>
      <c r="S41" s="202">
        <f>IF(D41="ACS",IF('Situation 2020'!$I$51&gt;=2,IF(R41&gt;0,IF(R41&gt;30,E41,E41*R41/30),0),0),IF(D41="APE",IF('Situation 2020'!$I$51&gt;=2,IF(R41&gt;0,IF(R41&gt;30,G41,G41*R41/31),0),0),0))</f>
        <v>0</v>
      </c>
      <c r="T41" s="202">
        <f t="shared" si="16"/>
        <v>44196</v>
      </c>
      <c r="U41" s="202">
        <f t="shared" si="17"/>
        <v>44196</v>
      </c>
      <c r="V41" s="202">
        <f>IF(D41="ACS",IF('Situation 2020'!$I$51&gt;=1,IF(U41&gt;0,IF(U41&gt;30,E41,E41*U41/30)),0),IF(D41="APE",IF('Situation 2020'!$I$51&gt;=1,IF(I41&gt;0,IF(U41&gt;30,G41,G41*U41/31),0),0),0))</f>
        <v>0</v>
      </c>
    </row>
    <row r="42" spans="1:23" x14ac:dyDescent="0.3">
      <c r="A42" s="200">
        <v>1</v>
      </c>
      <c r="B42" s="322">
        <f t="shared" si="12"/>
        <v>0</v>
      </c>
      <c r="C42" s="322"/>
      <c r="D42" s="201"/>
      <c r="E42" s="202">
        <f>IF(D42="ACS",IF('Formulaire de demande'!$C$24 = "Libre",((((E17*1.15)+12.39)*95/100))*C17,Feuil4!$C$25*C17),0)</f>
        <v>0</v>
      </c>
      <c r="F42" s="211">
        <v>0</v>
      </c>
      <c r="G42" s="202">
        <f>IF(D42= "APE",(Feuil4!$C$24*'Rémunération 2020'!F42)/12,0)</f>
        <v>0</v>
      </c>
      <c r="H42" s="160">
        <f t="shared" si="13"/>
        <v>44073</v>
      </c>
      <c r="I42" s="160">
        <f t="shared" si="18"/>
        <v>44073</v>
      </c>
      <c r="J42" s="202">
        <f>IF(D42="ACS",IF('Situation 2020'!$I$51=5,IF(I42&gt;0,IF(I42&gt;30,E42,E42*I42/31),0),0),IF(D42="APE",IF('Situation 2020'!$I$51=5,IF(I42&gt;0,IF(I42&gt;30,G42,G42*I42/31),0),0),0))</f>
        <v>0</v>
      </c>
      <c r="K42" s="202">
        <f t="shared" si="19"/>
        <v>44104</v>
      </c>
      <c r="L42" s="202">
        <f t="shared" si="20"/>
        <v>44104</v>
      </c>
      <c r="M42" s="202">
        <f>IF(D42="ACS",IF('Situation 2020'!$I$51&gt;=4,IF(L42&gt;0,IF(L42&gt;30,E42,E42*L42/30),0),0),IF(D42="APE",IF('Situation 2020'!$I$51&gt;=4,IF(I42&gt;0,IF(L42&gt;30,G42,G42*L42/31),0),0),0))</f>
        <v>0</v>
      </c>
      <c r="N42" s="202">
        <f t="shared" si="21"/>
        <v>44135</v>
      </c>
      <c r="O42" s="202">
        <f t="shared" si="22"/>
        <v>44135</v>
      </c>
      <c r="P42" s="202">
        <f>IF(D42="ACS",IF('Situation 2020'!$I$51&gt;=3,IF(O42&gt;0,IF(O42&gt;30,E42,E42*O42/31),0),0),IF(D42="APE",IF('Situation 2020'!$I$51&gt;=3,IF(O42&gt;0,IF(O42&gt;30,G42,G42*O42/31),0),0),0))</f>
        <v>0</v>
      </c>
      <c r="Q42" s="202">
        <f t="shared" si="14"/>
        <v>44165</v>
      </c>
      <c r="R42" s="202">
        <f t="shared" si="15"/>
        <v>44165</v>
      </c>
      <c r="S42" s="202">
        <f>IF(D42="ACS",IF('Situation 2020'!$I$51&gt;=2,IF(R42&gt;0,IF(R42&gt;30,E42,E42*R42/30),0),0),IF(D42="APE",IF('Situation 2020'!$I$51&gt;=2,IF(R42&gt;0,IF(R42&gt;30,G42,G42*R42/31),0),0),0))</f>
        <v>0</v>
      </c>
      <c r="T42" s="202">
        <f t="shared" si="16"/>
        <v>44196</v>
      </c>
      <c r="U42" s="202">
        <f t="shared" si="17"/>
        <v>44196</v>
      </c>
      <c r="V42" s="202">
        <f>IF(D42="ACS",IF('Situation 2020'!$I$51&gt;=1,IF(U42&gt;0,IF(U42&gt;30,E42,E42*U42/30)),0),IF(D42="APE",IF('Situation 2020'!$I$51&gt;=1,IF(I42&gt;0,IF(U42&gt;30,G42,G42*U42/31),0),0),0))</f>
        <v>0</v>
      </c>
    </row>
    <row r="43" spans="1:23" x14ac:dyDescent="0.3">
      <c r="A43" s="200">
        <f>+A42+1</f>
        <v>2</v>
      </c>
      <c r="B43" s="322">
        <f t="shared" si="12"/>
        <v>0</v>
      </c>
      <c r="C43" s="322"/>
      <c r="D43" s="201"/>
      <c r="E43" s="202">
        <f>IF(D43="ACS",IF('Formulaire de demande'!$C$24 = "Libre",((((E18*1.15)+12.39)*95/100))*C18,Feuil4!$C$25*C18),0)</f>
        <v>0</v>
      </c>
      <c r="F43" s="211">
        <v>0</v>
      </c>
      <c r="G43" s="202">
        <f>IF(D43= "APE",(Feuil4!$C$24*'Rémunération 2020'!F43)/12,0)</f>
        <v>0</v>
      </c>
      <c r="H43" s="160">
        <f t="shared" si="13"/>
        <v>44073</v>
      </c>
      <c r="I43" s="160">
        <f t="shared" si="18"/>
        <v>44073</v>
      </c>
      <c r="J43" s="202">
        <f>IF(D43="ACS",IF('Situation 2020'!$I$51=5,IF(I43&gt;0,IF(I43&gt;30,E43,E43*I43/31),0),0),IF(D43="APE",IF('Situation 2020'!$I$51=5,IF(I43&gt;0,IF(I43&gt;30,G43,G43*I43/31),0),0),0))</f>
        <v>0</v>
      </c>
      <c r="K43" s="202">
        <f t="shared" si="19"/>
        <v>44104</v>
      </c>
      <c r="L43" s="202">
        <f t="shared" si="20"/>
        <v>44104</v>
      </c>
      <c r="M43" s="202">
        <f>IF(D43="ACS",IF('Situation 2020'!$I$51&gt;=4,IF(L43&gt;0,IF(L43&gt;30,E43,E43*L43/30),0),0),IF(D43="APE",IF('Situation 2020'!$I$51&gt;=4,IF(I43&gt;0,IF(L43&gt;30,G43,G43*L43/31),0),0),0))</f>
        <v>0</v>
      </c>
      <c r="N43" s="202">
        <f t="shared" si="21"/>
        <v>44135</v>
      </c>
      <c r="O43" s="202">
        <f t="shared" si="22"/>
        <v>44135</v>
      </c>
      <c r="P43" s="202">
        <f>IF(D43="ACS",IF('Situation 2020'!$I$51&gt;=3,IF(O43&gt;0,IF(O43&gt;30,E43,E43*O43/31),0),0),IF(D43="APE",IF('Situation 2020'!$I$51&gt;=3,IF(O43&gt;0,IF(O43&gt;30,G43,G43*O43/31),0),0),0))</f>
        <v>0</v>
      </c>
      <c r="Q43" s="202">
        <f t="shared" si="14"/>
        <v>44165</v>
      </c>
      <c r="R43" s="202">
        <f t="shared" si="15"/>
        <v>44165</v>
      </c>
      <c r="S43" s="202">
        <f>IF(D43="ACS",IF('Situation 2020'!$I$51&gt;=2,IF(R43&gt;0,IF(R43&gt;30,E43,E43*R43/30),0),0),IF(D43="APE",IF('Situation 2020'!$I$51&gt;=2,IF(R43&gt;0,IF(R43&gt;30,G43,G43*R43/31),0),0),0))</f>
        <v>0</v>
      </c>
      <c r="T43" s="202">
        <f t="shared" si="16"/>
        <v>44196</v>
      </c>
      <c r="U43" s="202">
        <f t="shared" si="17"/>
        <v>44196</v>
      </c>
      <c r="V43" s="202">
        <f>IF(D43="ACS",IF('Situation 2020'!$I$51&gt;=1,IF(U43&gt;0,IF(U43&gt;30,E43,E43*U43/30)),0),IF(D43="APE",IF('Situation 2020'!$I$51&gt;=1,IF(I43&gt;0,IF(U43&gt;30,G43,G43*U43/31),0),0),0))</f>
        <v>0</v>
      </c>
    </row>
    <row r="44" spans="1:23" x14ac:dyDescent="0.3">
      <c r="A44" s="200">
        <f t="shared" ref="A44:A50" si="24">+A43+1</f>
        <v>3</v>
      </c>
      <c r="B44" s="322">
        <f t="shared" si="12"/>
        <v>0</v>
      </c>
      <c r="C44" s="322"/>
      <c r="D44" s="201"/>
      <c r="E44" s="202">
        <f>IF(D44="ACS",IF('Formulaire de demande'!$C$24 = "Libre",((((E19*1.15)+12.39)*95/100))*C19,Feuil4!$C$25*C19),0)</f>
        <v>0</v>
      </c>
      <c r="F44" s="211">
        <v>0</v>
      </c>
      <c r="G44" s="202">
        <f>IF(D44= "APE",(Feuil4!$C$24*'Rémunération 2020'!F44)/12,0)</f>
        <v>0</v>
      </c>
      <c r="H44" s="160">
        <f t="shared" si="13"/>
        <v>44073</v>
      </c>
      <c r="I44" s="160">
        <f t="shared" si="18"/>
        <v>44073</v>
      </c>
      <c r="J44" s="202">
        <f>IF(D44="ACS",IF('Situation 2020'!$I$51=5,IF(I44&gt;0,IF(I44&gt;30,E44,E44*I44/31),0),0),IF(D44="APE",IF('Situation 2020'!$I$51=5,IF(I44&gt;0,IF(I44&gt;30,G44,G44*I44/31),0),0),0))</f>
        <v>0</v>
      </c>
      <c r="K44" s="202">
        <f t="shared" si="19"/>
        <v>44104</v>
      </c>
      <c r="L44" s="202">
        <f t="shared" si="20"/>
        <v>44104</v>
      </c>
      <c r="M44" s="202">
        <f>IF(D44="ACS",IF('Situation 2020'!$I$51&gt;=4,IF(L44&gt;0,IF(L44&gt;30,E44,E44*L44/30),0),0),IF(D44="APE",IF('Situation 2020'!$I$51&gt;=4,IF(I44&gt;0,IF(L44&gt;30,G44,G44*L44/31),0),0),0))</f>
        <v>0</v>
      </c>
      <c r="N44" s="202">
        <f t="shared" si="21"/>
        <v>44135</v>
      </c>
      <c r="O44" s="202">
        <f t="shared" si="22"/>
        <v>44135</v>
      </c>
      <c r="P44" s="202">
        <f>IF(D44="ACS",IF('Situation 2020'!$I$51&gt;=3,IF(O44&gt;0,IF(O44&gt;30,E44,E44*O44/31),0),0),IF(D44="APE",IF('Situation 2020'!$I$51&gt;=3,IF(O44&gt;0,IF(O44&gt;30,G44,G44*O44/31),0),0),0))</f>
        <v>0</v>
      </c>
      <c r="Q44" s="202">
        <f t="shared" si="14"/>
        <v>44165</v>
      </c>
      <c r="R44" s="202">
        <f t="shared" si="15"/>
        <v>44165</v>
      </c>
      <c r="S44" s="202">
        <f>IF(D44="ACS",IF('Situation 2020'!$I$51&gt;=2,IF(R44&gt;0,IF(R44&gt;30,E44,E44*R44/30),0),0),IF(D44="APE",IF('Situation 2020'!$I$51&gt;=2,IF(R44&gt;0,IF(R44&gt;30,G44,G44*R44/31),0),0),0))</f>
        <v>0</v>
      </c>
      <c r="T44" s="202">
        <f t="shared" si="16"/>
        <v>44196</v>
      </c>
      <c r="U44" s="202">
        <f t="shared" si="17"/>
        <v>44196</v>
      </c>
      <c r="V44" s="202">
        <f>IF(D44="ACS",IF('Situation 2020'!$I$51&gt;=1,IF(U44&gt;0,IF(U44&gt;30,E44,E44*U44/30)),0),IF(D44="APE",IF('Situation 2020'!$I$51&gt;=1,IF(I44&gt;0,IF(U44&gt;30,G44,G44*U44/31),0),0),0))</f>
        <v>0</v>
      </c>
    </row>
    <row r="45" spans="1:23" x14ac:dyDescent="0.3">
      <c r="A45" s="200">
        <f t="shared" si="24"/>
        <v>4</v>
      </c>
      <c r="B45" s="322">
        <f t="shared" si="12"/>
        <v>0</v>
      </c>
      <c r="C45" s="322"/>
      <c r="D45" s="201"/>
      <c r="E45" s="202">
        <f>IF(D45="ACS",IF('Formulaire de demande'!$C$24 = "Libre",((((E20*1.15)+12.39)*95/100))*C20,Feuil4!$C$25*C20),0)</f>
        <v>0</v>
      </c>
      <c r="F45" s="211">
        <v>0</v>
      </c>
      <c r="G45" s="202">
        <f>IF(D45= "APE",(Feuil4!$C$24*'Rémunération 2020'!F45)/12,0)</f>
        <v>0</v>
      </c>
      <c r="H45" s="160">
        <f t="shared" si="13"/>
        <v>44073</v>
      </c>
      <c r="I45" s="160">
        <f t="shared" si="18"/>
        <v>44073</v>
      </c>
      <c r="J45" s="202">
        <f>IF(D45="ACS",IF('Situation 2020'!$I$51=5,IF(I45&gt;0,IF(I45&gt;30,E45,E45*I45/31),0),0),IF(D45="APE",IF('Situation 2020'!$I$51=5,IF(I45&gt;0,IF(I45&gt;30,G45,G45*I45/31),0),0),0))</f>
        <v>0</v>
      </c>
      <c r="K45" s="202">
        <f t="shared" si="19"/>
        <v>44104</v>
      </c>
      <c r="L45" s="202">
        <f t="shared" si="20"/>
        <v>44104</v>
      </c>
      <c r="M45" s="202">
        <f>IF(D45="ACS",IF('Situation 2020'!$I$51&gt;=4,IF(L45&gt;0,IF(L45&gt;30,E45,E45*L45/30),0),0),IF(D45="APE",IF('Situation 2020'!$I$51&gt;=4,IF(I45&gt;0,IF(L45&gt;30,G45,G45*L45/31),0),0),0))</f>
        <v>0</v>
      </c>
      <c r="N45" s="202">
        <f t="shared" si="21"/>
        <v>44135</v>
      </c>
      <c r="O45" s="202">
        <f t="shared" si="22"/>
        <v>44135</v>
      </c>
      <c r="P45" s="202">
        <f>IF(D45="ACS",IF('Situation 2020'!$I$51&gt;=3,IF(O45&gt;0,IF(O45&gt;30,E45,E45*O45/31),0),0),IF(D45="APE",IF('Situation 2020'!$I$51&gt;=3,IF(O45&gt;0,IF(O45&gt;30,G45,G45*O45/31),0),0),0))</f>
        <v>0</v>
      </c>
      <c r="Q45" s="202">
        <f t="shared" si="14"/>
        <v>44165</v>
      </c>
      <c r="R45" s="202">
        <f t="shared" si="15"/>
        <v>44165</v>
      </c>
      <c r="S45" s="202">
        <f>IF(D45="ACS",IF('Situation 2020'!$I$51&gt;=2,IF(R45&gt;0,IF(R45&gt;30,E45,E45*R45/30),0),0),IF(D45="APE",IF('Situation 2020'!$I$51&gt;=2,IF(R45&gt;0,IF(R45&gt;30,G45,G45*R45/31),0),0),0))</f>
        <v>0</v>
      </c>
      <c r="T45" s="202">
        <f t="shared" si="16"/>
        <v>44196</v>
      </c>
      <c r="U45" s="202">
        <f t="shared" si="17"/>
        <v>44196</v>
      </c>
      <c r="V45" s="202">
        <f>IF(D45="ACS",IF('Situation 2020'!$I$51&gt;=1,IF(U45&gt;0,IF(U45&gt;30,E45,E45*U45/30)),0),IF(D45="APE",IF('Situation 2020'!$I$51&gt;=1,IF(I45&gt;0,IF(U45&gt;30,G45,G45*U45/31),0),0),0))</f>
        <v>0</v>
      </c>
    </row>
    <row r="46" spans="1:23" x14ac:dyDescent="0.3">
      <c r="A46" s="200">
        <f t="shared" si="24"/>
        <v>5</v>
      </c>
      <c r="B46" s="322">
        <f t="shared" si="12"/>
        <v>0</v>
      </c>
      <c r="C46" s="322"/>
      <c r="D46" s="201"/>
      <c r="E46" s="202">
        <f>IF(D46="ACS",IF('Formulaire de demande'!$C$24 = "Libre",((((E21*1.15)+12.39)*95/100))*C21,Feuil4!$C$25*C21),0)</f>
        <v>0</v>
      </c>
      <c r="F46" s="211">
        <v>0</v>
      </c>
      <c r="G46" s="202">
        <f>IF(D46= "APE",(Feuil4!$C$24*'Rémunération 2020'!F46)/12,0)</f>
        <v>0</v>
      </c>
      <c r="H46" s="160">
        <f t="shared" si="13"/>
        <v>44073</v>
      </c>
      <c r="I46" s="160">
        <f t="shared" si="18"/>
        <v>44073</v>
      </c>
      <c r="J46" s="202">
        <f>IF(D46="ACS",IF('Situation 2020'!$I$51=5,IF(I46&gt;0,IF(I46&gt;30,E46,E46*I46/31),0),0),IF(D46="APE",IF('Situation 2020'!$I$51=5,IF(I46&gt;0,IF(I46&gt;30,G46,G46*I46/31),0),0),0))</f>
        <v>0</v>
      </c>
      <c r="K46" s="202">
        <f t="shared" si="19"/>
        <v>44104</v>
      </c>
      <c r="L46" s="202">
        <f t="shared" si="20"/>
        <v>44104</v>
      </c>
      <c r="M46" s="202">
        <f>IF(D46="ACS",IF('Situation 2020'!$I$51&gt;=4,IF(L46&gt;0,IF(L46&gt;30,E46,E46*L46/30),0),0),IF(D46="APE",IF('Situation 2020'!$I$51&gt;=4,IF(I46&gt;0,IF(L46&gt;30,G46,G46*L46/31),0),0),0))</f>
        <v>0</v>
      </c>
      <c r="N46" s="202">
        <f t="shared" si="21"/>
        <v>44135</v>
      </c>
      <c r="O46" s="202">
        <f t="shared" si="22"/>
        <v>44135</v>
      </c>
      <c r="P46" s="202">
        <f>IF(D46="ACS",IF('Situation 2020'!$I$51&gt;=3,IF(O46&gt;0,IF(O46&gt;30,E46,E46*O46/31),0),0),IF(D46="APE",IF('Situation 2020'!$I$51&gt;=3,IF(O46&gt;0,IF(O46&gt;30,G46,G46*O46/31),0),0),0))</f>
        <v>0</v>
      </c>
      <c r="Q46" s="202">
        <f t="shared" si="14"/>
        <v>44165</v>
      </c>
      <c r="R46" s="202">
        <f t="shared" si="15"/>
        <v>44165</v>
      </c>
      <c r="S46" s="202">
        <f>IF(D46="ACS",IF('Situation 2020'!$I$51&gt;=2,IF(R46&gt;0,IF(R46&gt;30,E46,E46*R46/30),0),0),IF(D46="APE",IF('Situation 2020'!$I$51&gt;=2,IF(R46&gt;0,IF(R46&gt;30,G46,G46*R46/31),0),0),0))</f>
        <v>0</v>
      </c>
      <c r="T46" s="202">
        <f t="shared" si="16"/>
        <v>44196</v>
      </c>
      <c r="U46" s="202">
        <f t="shared" si="17"/>
        <v>44196</v>
      </c>
      <c r="V46" s="202">
        <f>IF(D46="ACS",IF('Situation 2020'!$I$51&gt;=1,IF(U46&gt;0,IF(U46&gt;30,E46,E46*U46/30)),0),IF(D46="APE",IF('Situation 2020'!$I$51&gt;=1,IF(I46&gt;0,IF(U46&gt;30,G46,G46*U46/31),0),0),0))</f>
        <v>0</v>
      </c>
    </row>
    <row r="47" spans="1:23" x14ac:dyDescent="0.3">
      <c r="A47" s="200">
        <f t="shared" si="24"/>
        <v>6</v>
      </c>
      <c r="B47" s="322">
        <f t="shared" si="12"/>
        <v>0</v>
      </c>
      <c r="C47" s="322"/>
      <c r="D47" s="201"/>
      <c r="E47" s="202">
        <f>IF(D47="ACS",IF('Formulaire de demande'!$C$24 = "Libre",((((E22*1.15)+12.39)*95/100))*C22,Feuil4!$C$25*C22),0)</f>
        <v>0</v>
      </c>
      <c r="F47" s="211">
        <v>0</v>
      </c>
      <c r="G47" s="202">
        <f>IF(D47= "APE",(Feuil4!$C$24*'Rémunération 2020'!F47)/12,0)</f>
        <v>0</v>
      </c>
      <c r="H47" s="160">
        <f t="shared" si="13"/>
        <v>44073</v>
      </c>
      <c r="I47" s="160">
        <f t="shared" si="18"/>
        <v>44073</v>
      </c>
      <c r="J47" s="202">
        <f>IF(D47="ACS",IF('Situation 2020'!$I$51=5,IF(I47&gt;0,IF(I47&gt;30,E47,E47*I47/31),0),0),IF(D47="APE",IF('Situation 2020'!$I$51=5,IF(I47&gt;0,IF(I47&gt;30,G47,G47*I47/31),0),0),0))</f>
        <v>0</v>
      </c>
      <c r="K47" s="202">
        <f t="shared" si="19"/>
        <v>44104</v>
      </c>
      <c r="L47" s="202">
        <f t="shared" si="20"/>
        <v>44104</v>
      </c>
      <c r="M47" s="202">
        <f>IF(D47="ACS",IF('Situation 2020'!$I$51&gt;=4,IF(L47&gt;0,IF(L47&gt;30,E47,E47*L47/30),0),0),IF(D47="APE",IF('Situation 2020'!$I$51&gt;=4,IF(I47&gt;0,IF(L47&gt;30,G47,G47*L47/31),0),0),0))</f>
        <v>0</v>
      </c>
      <c r="N47" s="202">
        <f t="shared" si="21"/>
        <v>44135</v>
      </c>
      <c r="O47" s="202">
        <f t="shared" si="22"/>
        <v>44135</v>
      </c>
      <c r="P47" s="202">
        <f>IF(D47="ACS",IF('Situation 2020'!$I$51&gt;=3,IF(O47&gt;0,IF(O47&gt;30,E47,E47*O47/31),0),0),IF(D47="APE",IF('Situation 2020'!$I$51&gt;=3,IF(O47&gt;0,IF(O47&gt;30,G47,G47*O47/31),0),0),0))</f>
        <v>0</v>
      </c>
      <c r="Q47" s="202">
        <f t="shared" si="14"/>
        <v>44165</v>
      </c>
      <c r="R47" s="202">
        <f t="shared" si="15"/>
        <v>44165</v>
      </c>
      <c r="S47" s="202">
        <f>IF(D47="ACS",IF('Situation 2020'!$I$51&gt;=2,IF(R47&gt;0,IF(R47&gt;30,E47,E47*R47/30),0),0),IF(D47="APE",IF('Situation 2020'!$I$51&gt;=2,IF(R47&gt;0,IF(R47&gt;30,G47,G47*R47/31),0),0),0))</f>
        <v>0</v>
      </c>
      <c r="T47" s="202">
        <f t="shared" si="16"/>
        <v>44196</v>
      </c>
      <c r="U47" s="202">
        <f t="shared" si="17"/>
        <v>44196</v>
      </c>
      <c r="V47" s="202">
        <f>IF(D47="ACS",IF('Situation 2020'!$I$51&gt;=1,IF(U47&gt;0,IF(U47&gt;30,E47,E47*U47/30)),0),IF(D47="APE",IF('Situation 2020'!$I$51&gt;=1,IF(I47&gt;0,IF(U47&gt;30,G47,G47*U47/31),0),0),0))</f>
        <v>0</v>
      </c>
    </row>
    <row r="48" spans="1:23" x14ac:dyDescent="0.3">
      <c r="A48" s="200">
        <f t="shared" si="24"/>
        <v>7</v>
      </c>
      <c r="B48" s="322">
        <f t="shared" si="12"/>
        <v>0</v>
      </c>
      <c r="C48" s="322"/>
      <c r="D48" s="201"/>
      <c r="E48" s="202">
        <f>IF(D48="ACS",IF('Formulaire de demande'!$C$24 = "Libre",((((E23*1.15)+12.39)*95/100))*C23,Feuil4!$C$25*C23),0)</f>
        <v>0</v>
      </c>
      <c r="F48" s="211">
        <v>0</v>
      </c>
      <c r="G48" s="202">
        <f>IF(D48= "APE",(Feuil4!$C$24*'Rémunération 2020'!F48)/12,0)</f>
        <v>0</v>
      </c>
      <c r="H48" s="160">
        <f t="shared" si="13"/>
        <v>44073</v>
      </c>
      <c r="I48" s="160">
        <f t="shared" si="18"/>
        <v>44073</v>
      </c>
      <c r="J48" s="202">
        <f>IF(D48="ACS",IF('Situation 2020'!$I$51=5,IF(I48&gt;0,IF(I48&gt;30,E48,E48*I48/31),0),0),IF(D48="APE",IF('Situation 2020'!$I$51=5,IF(I48&gt;0,IF(I48&gt;30,G48,G48*I48/31),0),0),0))</f>
        <v>0</v>
      </c>
      <c r="K48" s="202">
        <f t="shared" si="19"/>
        <v>44104</v>
      </c>
      <c r="L48" s="202">
        <f t="shared" si="20"/>
        <v>44104</v>
      </c>
      <c r="M48" s="202">
        <f>IF(D48="ACS",IF('Situation 2020'!$I$51&gt;=4,IF(L48&gt;0,IF(L48&gt;30,E48,E48*L48/30),0),0),IF(D48="APE",IF('Situation 2020'!$I$51&gt;=4,IF(I48&gt;0,IF(L48&gt;30,G48,G48*L48/31),0),0),0))</f>
        <v>0</v>
      </c>
      <c r="N48" s="202">
        <f t="shared" si="21"/>
        <v>44135</v>
      </c>
      <c r="O48" s="202">
        <f t="shared" si="22"/>
        <v>44135</v>
      </c>
      <c r="P48" s="202">
        <f>IF(D48="ACS",IF('Situation 2020'!$I$51&gt;=3,IF(O48&gt;0,IF(O48&gt;30,E48,E48*O48/31),0),0),IF(D48="APE",IF('Situation 2020'!$I$51&gt;=3,IF(O48&gt;0,IF(O48&gt;30,G48,G48*O48/31),0),0),0))</f>
        <v>0</v>
      </c>
      <c r="Q48" s="202">
        <f t="shared" si="14"/>
        <v>44165</v>
      </c>
      <c r="R48" s="202">
        <f t="shared" si="15"/>
        <v>44165</v>
      </c>
      <c r="S48" s="202">
        <f>IF(D48="ACS",IF('Situation 2020'!$I$51&gt;=2,IF(R48&gt;0,IF(R48&gt;30,E48,E48*R48/30),0),0),IF(D48="APE",IF('Situation 2020'!$I$51&gt;=2,IF(R48&gt;0,IF(R48&gt;30,G48,G48*R48/31),0),0),0))</f>
        <v>0</v>
      </c>
      <c r="T48" s="202">
        <f t="shared" si="16"/>
        <v>44196</v>
      </c>
      <c r="U48" s="202">
        <f t="shared" si="17"/>
        <v>44196</v>
      </c>
      <c r="V48" s="202">
        <f>IF(D48="ACS",IF('Situation 2020'!$I$51&gt;=1,IF(U48&gt;0,IF(U48&gt;30,E48,E48*U48/30)),0),IF(D48="APE",IF('Situation 2020'!$I$51&gt;=1,IF(I48&gt;0,IF(U48&gt;30,G48,G48*U48/31),0),0),0))</f>
        <v>0</v>
      </c>
    </row>
    <row r="49" spans="1:24" x14ac:dyDescent="0.3">
      <c r="A49" s="200">
        <f t="shared" si="24"/>
        <v>8</v>
      </c>
      <c r="B49" s="322">
        <f t="shared" si="12"/>
        <v>0</v>
      </c>
      <c r="C49" s="322"/>
      <c r="D49" s="201"/>
      <c r="E49" s="202">
        <f>IF(D49="ACS",IF('Formulaire de demande'!$C$24 = "Libre",((((E24*1.15)+12.39)*95/100))*C24,Feuil4!$C$25*C24),0)</f>
        <v>0</v>
      </c>
      <c r="F49" s="211">
        <v>0</v>
      </c>
      <c r="G49" s="202">
        <f>IF(D49= "APE",(Feuil4!$C$24*'Rémunération 2020'!F49)/12,0)</f>
        <v>0</v>
      </c>
      <c r="H49" s="160">
        <f t="shared" si="13"/>
        <v>44073</v>
      </c>
      <c r="I49" s="160">
        <f t="shared" si="18"/>
        <v>44073</v>
      </c>
      <c r="J49" s="202">
        <f>IF(D49="ACS",IF('Situation 2020'!$I$51=5,IF(I49&gt;0,IF(I49&gt;30,E49,E49*I49/31),0),0),IF(D49="APE",IF('Situation 2020'!$I$51=5,IF(I49&gt;0,IF(I49&gt;30,G49,G49*I49/31),0),0),0))</f>
        <v>0</v>
      </c>
      <c r="K49" s="202">
        <f t="shared" si="19"/>
        <v>44104</v>
      </c>
      <c r="L49" s="202">
        <f t="shared" si="20"/>
        <v>44104</v>
      </c>
      <c r="M49" s="202">
        <f>IF(D49="ACS",IF('Situation 2020'!$I$51&gt;=4,IF(L49&gt;0,IF(L49&gt;30,E49,E49*L49/30),0),0),IF(D49="APE",IF('Situation 2020'!$I$51&gt;=4,IF(I49&gt;0,IF(L49&gt;30,G49,G49*L49/31),0),0),0))</f>
        <v>0</v>
      </c>
      <c r="N49" s="202">
        <f t="shared" si="21"/>
        <v>44135</v>
      </c>
      <c r="O49" s="202">
        <f t="shared" si="22"/>
        <v>44135</v>
      </c>
      <c r="P49" s="202">
        <f>IF(D49="ACS",IF('Situation 2020'!$I$51&gt;=3,IF(O49&gt;0,IF(O49&gt;30,E49,E49*O49/31),0),0),IF(D49="APE",IF('Situation 2020'!$I$51&gt;=3,IF(O49&gt;0,IF(O49&gt;30,G49,G49*O49/31),0),0),0))</f>
        <v>0</v>
      </c>
      <c r="Q49" s="202">
        <f t="shared" si="14"/>
        <v>44165</v>
      </c>
      <c r="R49" s="202">
        <f t="shared" si="15"/>
        <v>44165</v>
      </c>
      <c r="S49" s="202">
        <f>IF(D49="ACS",IF('Situation 2020'!$I$51&gt;=2,IF(R49&gt;0,IF(R49&gt;30,E49,E49*R49/30),0),0),IF(D49="APE",IF('Situation 2020'!$I$51&gt;=2,IF(R49&gt;0,IF(R49&gt;30,G49,G49*R49/31),0),0),0))</f>
        <v>0</v>
      </c>
      <c r="T49" s="202">
        <f t="shared" si="16"/>
        <v>44196</v>
      </c>
      <c r="U49" s="202">
        <f t="shared" si="17"/>
        <v>44196</v>
      </c>
      <c r="V49" s="202">
        <f>IF(D49="ACS",IF('Situation 2020'!$I$51&gt;=1,IF(U49&gt;0,IF(U49&gt;30,E49,E49*U49/30)),0),IF(D49="APE",IF('Situation 2020'!$I$51&gt;=1,IF(I49&gt;0,IF(U49&gt;30,G49,G49*U49/31),0),0),0))</f>
        <v>0</v>
      </c>
    </row>
    <row r="50" spans="1:24" x14ac:dyDescent="0.3">
      <c r="A50" s="200">
        <f t="shared" si="24"/>
        <v>9</v>
      </c>
      <c r="B50" s="322">
        <f t="shared" si="12"/>
        <v>0</v>
      </c>
      <c r="C50" s="322"/>
      <c r="D50" s="201"/>
      <c r="E50" s="202">
        <f>IF(D50="ACS",IF('Formulaire de demande'!$C$24 = "Libre",((((E25*1.15)+12.39)*95/100))*C25,Feuil4!$C$25*C25),0)</f>
        <v>0</v>
      </c>
      <c r="F50" s="211">
        <v>0</v>
      </c>
      <c r="G50" s="202">
        <f>IF(D50= "APE",(Feuil4!$C$24*'Rémunération 2020'!F50)/12,0)</f>
        <v>0</v>
      </c>
      <c r="H50" s="160">
        <f t="shared" si="13"/>
        <v>44073</v>
      </c>
      <c r="I50" s="160">
        <f t="shared" si="18"/>
        <v>44073</v>
      </c>
      <c r="J50" s="202">
        <f>IF(D50="ACS",IF('Situation 2020'!$I$51=5,IF(I50&gt;0,IF(I50&gt;30,E50,E50*I50/31),0),0),IF(D50="APE",IF('Situation 2020'!$I$51=5,IF(I50&gt;0,IF(I50&gt;30,G50,G50*I50/31),0),0),0))</f>
        <v>0</v>
      </c>
      <c r="K50" s="202">
        <f t="shared" si="19"/>
        <v>44104</v>
      </c>
      <c r="L50" s="202">
        <f t="shared" si="20"/>
        <v>44104</v>
      </c>
      <c r="M50" s="202">
        <f>IF(D50="ACS",IF('Situation 2020'!$I$51&gt;=4,IF(L50&gt;0,IF(L50&gt;30,E50,E50*L50/30),0),0),IF(D50="APE",IF('Situation 2020'!$I$51&gt;=4,IF(I50&gt;0,IF(L50&gt;30,G50,G50*L50/31),0),0),0))</f>
        <v>0</v>
      </c>
      <c r="N50" s="202">
        <f t="shared" si="21"/>
        <v>44135</v>
      </c>
      <c r="O50" s="202">
        <f t="shared" si="22"/>
        <v>44135</v>
      </c>
      <c r="P50" s="202">
        <f>IF(D50="ACS",IF('Situation 2020'!$I$51&gt;=3,IF(O50&gt;0,IF(O50&gt;30,E50,E50*O50/31),0),0),IF(D50="APE",IF('Situation 2020'!$I$51&gt;=3,IF(O50&gt;0,IF(O50&gt;30,G50,G50*O50/31),0),0),0))</f>
        <v>0</v>
      </c>
      <c r="Q50" s="202">
        <f t="shared" si="14"/>
        <v>44165</v>
      </c>
      <c r="R50" s="202">
        <f t="shared" si="15"/>
        <v>44165</v>
      </c>
      <c r="S50" s="202">
        <f>IF(D50="ACS",IF('Situation 2020'!$I$51&gt;=2,IF(R50&gt;0,IF(R50&gt;30,E50,E50*R50/30),0),0),IF(D50="APE",IF('Situation 2020'!$I$51&gt;=2,IF(R50&gt;0,IF(R50&gt;30,G50,G50*R50/31),0),0),0))</f>
        <v>0</v>
      </c>
      <c r="T50" s="202">
        <f t="shared" si="16"/>
        <v>44196</v>
      </c>
      <c r="U50" s="202">
        <f t="shared" si="17"/>
        <v>44196</v>
      </c>
      <c r="V50" s="202">
        <f>IF(D50="ACS",IF('Situation 2020'!$I$51&gt;=1,IF(U50&gt;0,IF(U50&gt;30,E50,E50*U50/30)),0),IF(D50="APE",IF('Situation 2020'!$I$51&gt;=1,IF(I50&gt;0,IF(U50&gt;30,G50,G50*U50/31),0),0),0))</f>
        <v>0</v>
      </c>
    </row>
    <row r="51" spans="1:24" x14ac:dyDescent="0.3">
      <c r="A51" s="323" t="s">
        <v>43</v>
      </c>
      <c r="B51" s="323"/>
      <c r="C51" s="323"/>
      <c r="D51" s="323"/>
      <c r="E51" s="323"/>
      <c r="F51" s="206">
        <f>SUM(F33:F41)</f>
        <v>24</v>
      </c>
      <c r="G51" s="206"/>
      <c r="H51" s="206"/>
      <c r="I51" s="206"/>
      <c r="J51" s="206">
        <f>SUM(J33:J50)</f>
        <v>0</v>
      </c>
      <c r="K51" s="206"/>
      <c r="L51" s="206"/>
      <c r="M51" s="206">
        <f>SUM(M33:M50)</f>
        <v>4791.0604999999996</v>
      </c>
      <c r="N51" s="206"/>
      <c r="O51" s="206"/>
      <c r="P51" s="206">
        <f>SUM(P33:P50)</f>
        <v>5895.3309999999992</v>
      </c>
      <c r="Q51" s="206"/>
      <c r="R51" s="206"/>
      <c r="S51" s="206">
        <f>SUM(S33:S50)</f>
        <v>5895.3309999999992</v>
      </c>
      <c r="T51" s="206">
        <f t="shared" ref="T51:V51" si="25">SUM(T33:T50)</f>
        <v>751424</v>
      </c>
      <c r="U51" s="206">
        <f t="shared" si="25"/>
        <v>751424</v>
      </c>
      <c r="V51" s="206">
        <f t="shared" si="25"/>
        <v>5895.3309999999992</v>
      </c>
      <c r="W51" s="210">
        <f>+J51+M51+P51+S51+V51</f>
        <v>22477.053499999995</v>
      </c>
    </row>
    <row r="54" spans="1:24" ht="34.200000000000003" x14ac:dyDescent="0.3">
      <c r="A54" s="198" t="s">
        <v>96</v>
      </c>
      <c r="B54" s="317" t="s">
        <v>122</v>
      </c>
      <c r="C54" s="317"/>
      <c r="D54" s="199" t="s">
        <v>279</v>
      </c>
      <c r="E54" s="199" t="s">
        <v>280</v>
      </c>
      <c r="F54" s="199" t="s">
        <v>281</v>
      </c>
      <c r="G54" s="199" t="s">
        <v>282</v>
      </c>
      <c r="H54" s="199"/>
      <c r="I54" s="199"/>
      <c r="J54" s="198" t="s">
        <v>29</v>
      </c>
      <c r="K54" s="198"/>
      <c r="L54" s="198"/>
      <c r="M54" s="198" t="s">
        <v>30</v>
      </c>
      <c r="N54" s="198"/>
      <c r="O54" s="198"/>
      <c r="P54" s="198" t="s">
        <v>31</v>
      </c>
      <c r="Q54" s="198"/>
      <c r="R54" s="198"/>
      <c r="S54" s="198" t="s">
        <v>32</v>
      </c>
      <c r="T54" s="198"/>
      <c r="U54" s="198"/>
      <c r="V54" s="198" t="s">
        <v>33</v>
      </c>
    </row>
    <row r="55" spans="1:24" x14ac:dyDescent="0.3">
      <c r="A55" s="198"/>
      <c r="B55" s="317"/>
      <c r="C55" s="317"/>
      <c r="D55" s="199"/>
      <c r="E55" s="199"/>
      <c r="F55" s="199"/>
      <c r="G55" s="199"/>
      <c r="H55" s="199"/>
      <c r="I55" s="199"/>
      <c r="J55" s="198"/>
      <c r="K55" s="198"/>
      <c r="L55" s="198"/>
      <c r="M55" s="198"/>
      <c r="N55" s="198"/>
      <c r="O55" s="198"/>
      <c r="P55" s="198"/>
      <c r="Q55" s="198"/>
      <c r="R55" s="198"/>
      <c r="S55" s="198"/>
      <c r="T55" s="198"/>
      <c r="U55" s="198"/>
      <c r="V55" s="199"/>
    </row>
    <row r="56" spans="1:24" x14ac:dyDescent="0.3">
      <c r="A56" s="200">
        <v>1</v>
      </c>
      <c r="B56" s="322" t="str">
        <f>+B8</f>
        <v>mu</v>
      </c>
      <c r="C56" s="322"/>
      <c r="D56" s="201" t="s">
        <v>277</v>
      </c>
      <c r="E56" s="212">
        <v>100</v>
      </c>
      <c r="F56" s="212">
        <v>0</v>
      </c>
      <c r="G56" s="207"/>
      <c r="H56" s="160" t="e">
        <f>+H8</f>
        <v>#NUM!</v>
      </c>
      <c r="I56" s="160">
        <f>IFERROR(H56,0)</f>
        <v>0</v>
      </c>
      <c r="J56" s="202">
        <f>IF(D56="Maribel",IF('Situation 2020'!$I$51=5,IF(I56&gt;0,IF(I56&gt;30,E56,E56*I56/31),0),0),IF(D56="Autre",IF('Situation 2020'!$I$51=5,IF(I56&gt;0,IF(I56&gt;30,F56,F56*I56/31),0),0),0))</f>
        <v>0</v>
      </c>
      <c r="K56" s="160">
        <f>+K8</f>
        <v>0</v>
      </c>
      <c r="L56" s="160">
        <f>IFERROR(K56,0)</f>
        <v>0</v>
      </c>
      <c r="M56" s="202">
        <f>IF(D56="Maribel",IF('Situation 2020'!$I$51&gt;=4,IF(L56&gt;0,IF(L56&gt;30,E56,E56*L56/30),0),0),IF(D56="Autre",IF('Situation 2020'!$I$51&gt;=4,IF(56&gt;0,IF(I56&gt;30,F56,F56*L56/31),0),0),0))</f>
        <v>0</v>
      </c>
      <c r="N56" s="202">
        <f>+N33</f>
        <v>31</v>
      </c>
      <c r="O56" s="202">
        <f>IFERROR(N56,0)</f>
        <v>31</v>
      </c>
      <c r="P56" s="202">
        <f>IF(D56="Maribel",IF('Situation 2020'!$I$51&gt;=3,IF(O56&gt;0,IF(O56&gt;30,E56,E56*O56/31),0),0),IF(D56="Autre",IF('Situation 2020'!$I$51&gt;=3,IF(O56&gt;0,IF(O56&gt;30,F56,F56*O56/31),0),0),0))</f>
        <v>100</v>
      </c>
      <c r="Q56" s="202">
        <f>+Q8</f>
        <v>61</v>
      </c>
      <c r="R56" s="202">
        <f>IFERROR(Q56,0)</f>
        <v>61</v>
      </c>
      <c r="S56" s="202">
        <f>IF(D56="Maribel",IF('Situation 2020'!$I$51&gt;=2,IF(R56&gt;0,IF(R56&gt;30,E56,E56*R56/30),0),0),IF(D56="Autre",IF('Situation 2020'!$I$51&gt;=2,IF(R56&gt;0,IF(R56&gt;30,F56,F56*R56/31),0),0),0))</f>
        <v>100</v>
      </c>
      <c r="T56" s="202">
        <f>+T8</f>
        <v>92</v>
      </c>
      <c r="U56" s="202">
        <f>IFERROR(T56,0)</f>
        <v>92</v>
      </c>
      <c r="V56" s="202">
        <f>IF(D56="Maribel",IF('Situation 2020'!$I$51&gt;=1,IF(U56&gt;0,IF(U56&gt;30,E56,E56*U56/30)),0),IF(D56="Autre",IF('Situation 2020'!$I$51&gt;=1,IF(U56&gt;0,IF(U56&gt;30,F56,F56*U56/31),0),0),0))</f>
        <v>100</v>
      </c>
      <c r="W56" s="119"/>
      <c r="X56" s="22" t="s">
        <v>277</v>
      </c>
    </row>
    <row r="57" spans="1:24" x14ac:dyDescent="0.3">
      <c r="A57" s="200">
        <f>+A56+1</f>
        <v>2</v>
      </c>
      <c r="B57" s="322" t="str">
        <f t="shared" ref="B57:B73" si="26">+B9</f>
        <v>mo</v>
      </c>
      <c r="C57" s="322"/>
      <c r="D57" s="201" t="s">
        <v>277</v>
      </c>
      <c r="E57" s="212">
        <v>100</v>
      </c>
      <c r="F57" s="212">
        <v>0</v>
      </c>
      <c r="G57" s="207"/>
      <c r="H57" s="160">
        <f t="shared" ref="H57:H73" si="27">+H9</f>
        <v>44073</v>
      </c>
      <c r="I57" s="160">
        <f t="shared" ref="I57:I73" si="28">IFERROR(H57,0)</f>
        <v>44073</v>
      </c>
      <c r="J57" s="202">
        <f>IF(D57="Maribel",IF('Situation 2020'!$I$51=5,IF(I57&gt;0,IF(I57&gt;30,E57,E57*I57/31),0),0),IF(D57="Autre",IF('Situation 2020'!$I$51=5,IF(I57&gt;0,IF(I57&gt;30,F57,F57*I57/31),0),0),0))</f>
        <v>0</v>
      </c>
      <c r="K57" s="160">
        <f t="shared" ref="K57:K73" si="29">+K9</f>
        <v>44104</v>
      </c>
      <c r="L57" s="160">
        <f t="shared" ref="L57:L73" si="30">IFERROR(K57,0)</f>
        <v>44104</v>
      </c>
      <c r="M57" s="202">
        <f>IF(D57="Maribel",IF('Situation 2020'!$I$51&gt;=4,IF(L57&gt;0,IF(L57&gt;30,E57,E57*L57/30),0),0),IF(D57="Autre",IF('Situation 2020'!$I$51&gt;=4,IF(56&gt;0,IF(I57&gt;30,F57,F57*L57/31),0),0),0))</f>
        <v>100</v>
      </c>
      <c r="N57" s="202">
        <f t="shared" ref="N57:N73" si="31">+N34</f>
        <v>44135</v>
      </c>
      <c r="O57" s="202">
        <f t="shared" ref="O57:O73" si="32">IFERROR(N57,0)</f>
        <v>44135</v>
      </c>
      <c r="P57" s="202">
        <f>IF(D57="Maribel",IF('Situation 2020'!$I$51&gt;=3,IF(O57&gt;0,IF(O57&gt;30,E57,E57*O57/31),0),0),IF(D57="Autre",IF('Situation 2020'!$I$51&gt;=3,IF(O57&gt;0,IF(O57&gt;30,F57,F57*O57/31),0),0),0))</f>
        <v>100</v>
      </c>
      <c r="Q57" s="202">
        <f t="shared" ref="Q57:Q73" si="33">+Q9</f>
        <v>44165</v>
      </c>
      <c r="R57" s="202">
        <f t="shared" ref="R57:R73" si="34">IFERROR(Q57,0)</f>
        <v>44165</v>
      </c>
      <c r="S57" s="202">
        <f>IF(D57="Maribel",IF('Situation 2020'!$I$51&gt;=2,IF(R57&gt;0,IF(R57&gt;30,E57,E57*R57/30),0),0),IF(D57="Autre",IF('Situation 2020'!$I$51&gt;=2,IF(R57&gt;0,IF(R57&gt;30,F57,F57*R57/31),0),0),0))</f>
        <v>100</v>
      </c>
      <c r="T57" s="202">
        <f t="shared" ref="T57:T73" si="35">+T9</f>
        <v>44196</v>
      </c>
      <c r="U57" s="202">
        <f t="shared" ref="U57:U73" si="36">IFERROR(T57,0)</f>
        <v>44196</v>
      </c>
      <c r="V57" s="202">
        <f>IF(D57="Maribel",IF('Situation 2020'!$I$51&gt;=1,IF(U57&gt;0,IF(U57&gt;30,E57,E57*U57/30)),0),IF(D57="Autre",IF('Situation 2020'!$I$51&gt;=1,IF(U57&gt;0,IF(U57&gt;30,F57,F57*U57/31),0),0),0))</f>
        <v>100</v>
      </c>
      <c r="W57" s="119"/>
      <c r="X57" s="22" t="s">
        <v>278</v>
      </c>
    </row>
    <row r="58" spans="1:24" x14ac:dyDescent="0.3">
      <c r="A58" s="200">
        <f t="shared" ref="A58:A64" si="37">+A57+1</f>
        <v>3</v>
      </c>
      <c r="B58" s="322" t="str">
        <f t="shared" si="26"/>
        <v>mp</v>
      </c>
      <c r="C58" s="322"/>
      <c r="D58" s="201" t="s">
        <v>277</v>
      </c>
      <c r="E58" s="212">
        <v>100</v>
      </c>
      <c r="F58" s="212">
        <v>0</v>
      </c>
      <c r="G58" s="207"/>
      <c r="H58" s="160">
        <f t="shared" si="27"/>
        <v>44073</v>
      </c>
      <c r="I58" s="160">
        <f t="shared" si="28"/>
        <v>44073</v>
      </c>
      <c r="J58" s="202">
        <f>IF(D58="Maribel",IF('Situation 2020'!$I$51=5,IF(I58&gt;0,IF(I58&gt;30,E58,E58*I58/31),0),0),IF(D58="Autre",IF('Situation 2020'!$I$51=5,IF(I58&gt;0,IF(I58&gt;30,F58,F58*I58/31),0),0),0))</f>
        <v>0</v>
      </c>
      <c r="K58" s="160">
        <f t="shared" si="29"/>
        <v>44104</v>
      </c>
      <c r="L58" s="160">
        <f t="shared" si="30"/>
        <v>44104</v>
      </c>
      <c r="M58" s="202">
        <f>IF(D58="Maribel",IF('Situation 2020'!$I$51&gt;=4,IF(L58&gt;0,IF(L58&gt;30,E58,E58*L58/30),0),0),IF(D58="Autre",IF('Situation 2020'!$I$51&gt;=4,IF(56&gt;0,IF(I58&gt;30,F58,F58*L58/31),0),0),0))</f>
        <v>100</v>
      </c>
      <c r="N58" s="202">
        <f t="shared" si="31"/>
        <v>44135</v>
      </c>
      <c r="O58" s="202">
        <f t="shared" si="32"/>
        <v>44135</v>
      </c>
      <c r="P58" s="202">
        <f>IF(D58="Maribel",IF('Situation 2020'!$I$51&gt;=3,IF(O58&gt;0,IF(O58&gt;30,E58,E58*O58/31),0),0),IF(D58="Autre",IF('Situation 2020'!$I$51&gt;=3,IF(O58&gt;0,IF(O58&gt;30,F58,F58*O58/31),0),0),0))</f>
        <v>100</v>
      </c>
      <c r="Q58" s="202">
        <f t="shared" si="33"/>
        <v>44165</v>
      </c>
      <c r="R58" s="202">
        <f t="shared" si="34"/>
        <v>44165</v>
      </c>
      <c r="S58" s="202">
        <f>IF(D58="Maribel",IF('Situation 2020'!$I$51&gt;=2,IF(R58&gt;0,IF(R58&gt;30,E58,E58*R58/30),0),0),IF(D58="Autre",IF('Situation 2020'!$I$51&gt;=2,IF(R58&gt;0,IF(R58&gt;30,F58,F58*R58/31),0),0),0))</f>
        <v>100</v>
      </c>
      <c r="T58" s="202">
        <f t="shared" si="35"/>
        <v>44196</v>
      </c>
      <c r="U58" s="202">
        <f t="shared" si="36"/>
        <v>44196</v>
      </c>
      <c r="V58" s="202">
        <f>IF(D58="Maribel",IF('Situation 2020'!$I$51&gt;=1,IF(U58&gt;0,IF(U58&gt;30,E58,E58*U58/30)),0),IF(D58="Autre",IF('Situation 2020'!$I$51&gt;=1,IF(U58&gt;0,IF(U58&gt;30,F58,F58*U58/31),0),0),0))</f>
        <v>100</v>
      </c>
    </row>
    <row r="59" spans="1:24" x14ac:dyDescent="0.3">
      <c r="A59" s="200">
        <f t="shared" si="37"/>
        <v>4</v>
      </c>
      <c r="B59" s="322" t="str">
        <f t="shared" si="26"/>
        <v>laurence</v>
      </c>
      <c r="C59" s="322"/>
      <c r="D59" s="201" t="s">
        <v>278</v>
      </c>
      <c r="E59" s="211">
        <v>0</v>
      </c>
      <c r="F59" s="212">
        <v>1500</v>
      </c>
      <c r="G59" s="207" t="s">
        <v>283</v>
      </c>
      <c r="H59" s="160">
        <f t="shared" si="27"/>
        <v>44073</v>
      </c>
      <c r="I59" s="160">
        <f t="shared" si="28"/>
        <v>44073</v>
      </c>
      <c r="J59" s="202">
        <f>IF(D59="Maribel",IF('Situation 2020'!$I$51=5,IF(I59&gt;0,IF(I59&gt;30,E59,E59*I59/31),0),0),IF(D59="Autre",IF('Situation 2020'!$I$51=5,IF(I59&gt;0,IF(I59&gt;30,F59,F59*I59/31),0),0),0))</f>
        <v>0</v>
      </c>
      <c r="K59" s="160">
        <f t="shared" si="29"/>
        <v>44104</v>
      </c>
      <c r="L59" s="160">
        <f t="shared" si="30"/>
        <v>44104</v>
      </c>
      <c r="M59" s="202">
        <f>IF(D59="Maribel",IF('Situation 2020'!$I$51&gt;=4,IF(L59&gt;0,IF(L59&gt;30,E59,E59*L59/30),0),0),IF(D59="Autre",IF('Situation 2020'!$I$51&gt;=4,IF(56&gt;0,IF(I59&gt;30,F59,F59*L59/31),0),0),0))</f>
        <v>1500</v>
      </c>
      <c r="N59" s="202">
        <f t="shared" si="31"/>
        <v>44135</v>
      </c>
      <c r="O59" s="202">
        <f t="shared" si="32"/>
        <v>44135</v>
      </c>
      <c r="P59" s="202">
        <f>IF(D59="Maribel",IF('Situation 2020'!$I$51&gt;=3,IF(O59&gt;0,IF(O59&gt;30,E59,E59*O59/31),0),0),IF(D59="Autre",IF('Situation 2020'!$I$51&gt;=3,IF(O59&gt;0,IF(O59&gt;30,F59,F59*O59/31),0),0),0))</f>
        <v>1500</v>
      </c>
      <c r="Q59" s="202">
        <f t="shared" si="33"/>
        <v>44165</v>
      </c>
      <c r="R59" s="202">
        <f t="shared" si="34"/>
        <v>44165</v>
      </c>
      <c r="S59" s="202">
        <f>IF(D59="Maribel",IF('Situation 2020'!$I$51&gt;=2,IF(R59&gt;0,IF(R59&gt;30,E59,E59*R59/30),0),0),IF(D59="Autre",IF('Situation 2020'!$I$51&gt;=2,IF(R59&gt;0,IF(R59&gt;30,F59,F59*R59/31),0),0),0))</f>
        <v>1500</v>
      </c>
      <c r="T59" s="202">
        <f t="shared" si="35"/>
        <v>44196</v>
      </c>
      <c r="U59" s="202">
        <f t="shared" si="36"/>
        <v>44196</v>
      </c>
      <c r="V59" s="202">
        <f>IF(D59="Maribel",IF('Situation 2020'!$I$51&gt;=1,IF(U59&gt;0,IF(U59&gt;30,E59,E59*U59/30)),0),IF(D59="Autre",IF('Situation 2020'!$I$51&gt;=1,IF(U59&gt;0,IF(U59&gt;30,F59,F59*U59/31),0),0),0))</f>
        <v>1500</v>
      </c>
    </row>
    <row r="60" spans="1:24" x14ac:dyDescent="0.3">
      <c r="A60" s="200">
        <f t="shared" si="37"/>
        <v>5</v>
      </c>
      <c r="B60" s="322">
        <f t="shared" si="26"/>
        <v>0</v>
      </c>
      <c r="C60" s="322"/>
      <c r="D60" s="201" t="s">
        <v>277</v>
      </c>
      <c r="E60" s="212">
        <v>100</v>
      </c>
      <c r="F60" s="212"/>
      <c r="G60" s="207"/>
      <c r="H60" s="160">
        <f t="shared" si="27"/>
        <v>44073</v>
      </c>
      <c r="I60" s="160">
        <f t="shared" si="28"/>
        <v>44073</v>
      </c>
      <c r="J60" s="202">
        <f>IF(D60="Maribel",IF('Situation 2020'!$I$51=5,IF(I60&gt;0,IF(I60&gt;30,E60,E60*I60/31),0),0),IF(D60="Autre",IF('Situation 2020'!$I$51=5,IF(I60&gt;0,IF(I60&gt;30,F60,F60*I60/31),0),0),0))</f>
        <v>0</v>
      </c>
      <c r="K60" s="160">
        <f t="shared" si="29"/>
        <v>44104</v>
      </c>
      <c r="L60" s="160">
        <f t="shared" si="30"/>
        <v>44104</v>
      </c>
      <c r="M60" s="202">
        <f>IF(D60="Maribel",IF('Situation 2020'!$I$51&gt;=4,IF(L60&gt;0,IF(L60&gt;30,E60,E60*L60/30),0),0),IF(D60="Autre",IF('Situation 2020'!$I$51&gt;=4,IF(56&gt;0,IF(I60&gt;30,F60,F60*L60/31),0),0),0))</f>
        <v>100</v>
      </c>
      <c r="N60" s="202">
        <f t="shared" si="31"/>
        <v>44135</v>
      </c>
      <c r="O60" s="202">
        <f t="shared" si="32"/>
        <v>44135</v>
      </c>
      <c r="P60" s="202">
        <f>IF(D60="Maribel",IF('Situation 2020'!$I$51&gt;=3,IF(O60&gt;0,IF(O60&gt;30,E60,E60*O60/31),0),0),IF(D60="Autre",IF('Situation 2020'!$I$51&gt;=3,IF(O60&gt;0,IF(O60&gt;30,F60,F60*O60/31),0),0),0))</f>
        <v>100</v>
      </c>
      <c r="Q60" s="202">
        <f t="shared" si="33"/>
        <v>44165</v>
      </c>
      <c r="R60" s="202">
        <f t="shared" si="34"/>
        <v>44165</v>
      </c>
      <c r="S60" s="202">
        <f>IF(D60="Maribel",IF('Situation 2020'!$I$51&gt;=2,IF(R60&gt;0,IF(R60&gt;30,E60,E60*R60/30),0),0),IF(D60="Autre",IF('Situation 2020'!$I$51&gt;=2,IF(R60&gt;0,IF(R60&gt;30,F60,F60*R60/31),0),0),0))</f>
        <v>100</v>
      </c>
      <c r="T60" s="202">
        <f t="shared" si="35"/>
        <v>44196</v>
      </c>
      <c r="U60" s="202">
        <f t="shared" si="36"/>
        <v>44196</v>
      </c>
      <c r="V60" s="202">
        <f>IF(D60="Maribel",IF('Situation 2020'!$I$51&gt;=1,IF(U60&gt;0,IF(U60&gt;30,E60,E60*U60/30)),0),IF(D60="Autre",IF('Situation 2020'!$I$51&gt;=1,IF(U60&gt;0,IF(U60&gt;30,F60,F60*U60/31),0),0),0))</f>
        <v>100</v>
      </c>
    </row>
    <row r="61" spans="1:24" x14ac:dyDescent="0.3">
      <c r="A61" s="200">
        <f t="shared" si="37"/>
        <v>6</v>
      </c>
      <c r="B61" s="322">
        <f t="shared" si="26"/>
        <v>0</v>
      </c>
      <c r="C61" s="322"/>
      <c r="D61" s="201"/>
      <c r="E61" s="211"/>
      <c r="F61" s="212"/>
      <c r="G61" s="207"/>
      <c r="H61" s="160">
        <f t="shared" si="27"/>
        <v>44073</v>
      </c>
      <c r="I61" s="160">
        <f t="shared" si="28"/>
        <v>44073</v>
      </c>
      <c r="J61" s="202">
        <f>IF(D61="Maribel",IF('Situation 2020'!$I$51=5,IF(I61&gt;0,IF(I61&gt;30,E61,E61*I61/31),0),0),IF(D61="Autre",IF('Situation 2020'!$I$51=5,IF(I61&gt;0,IF(I61&gt;30,F61,F61*I61/31),0),0),0))</f>
        <v>0</v>
      </c>
      <c r="K61" s="160">
        <f t="shared" si="29"/>
        <v>44104</v>
      </c>
      <c r="L61" s="160">
        <f t="shared" si="30"/>
        <v>44104</v>
      </c>
      <c r="M61" s="202">
        <f>IF(D61="Maribel",IF('Situation 2020'!$I$51&gt;=4,IF(L61&gt;0,IF(L61&gt;30,E61,E61*L61/30),0),0),IF(D61="Autre",IF('Situation 2020'!$I$51&gt;=4,IF(56&gt;0,IF(I61&gt;30,F61,F61*L61/31),0),0),0))</f>
        <v>0</v>
      </c>
      <c r="N61" s="202">
        <f t="shared" si="31"/>
        <v>44135</v>
      </c>
      <c r="O61" s="202">
        <f t="shared" si="32"/>
        <v>44135</v>
      </c>
      <c r="P61" s="202">
        <f>IF(D61="Maribel",IF('Situation 2020'!$I$51&gt;=3,IF(O61&gt;0,IF(O61&gt;30,E61,E61*O61/31),0),0),IF(D61="Autre",IF('Situation 2020'!$I$51&gt;=3,IF(O61&gt;0,IF(O61&gt;30,F61,F61*O61/31),0),0),0))</f>
        <v>0</v>
      </c>
      <c r="Q61" s="202">
        <f t="shared" si="33"/>
        <v>44165</v>
      </c>
      <c r="R61" s="202">
        <f t="shared" si="34"/>
        <v>44165</v>
      </c>
      <c r="S61" s="202">
        <f>IF(D61="Maribel",IF('Situation 2020'!$I$51&gt;=2,IF(R61&gt;0,IF(R61&gt;30,E61,E61*R61/30),0),0),IF(D61="Autre",IF('Situation 2020'!$I$51&gt;=2,IF(R61&gt;0,IF(R61&gt;30,F61,F61*R61/31),0),0),0))</f>
        <v>0</v>
      </c>
      <c r="T61" s="202">
        <f t="shared" si="35"/>
        <v>44196</v>
      </c>
      <c r="U61" s="202">
        <f t="shared" si="36"/>
        <v>44196</v>
      </c>
      <c r="V61" s="202">
        <f>IF(D61="Maribel",IF('Situation 2020'!$I$51&gt;=1,IF(U61&gt;0,IF(U61&gt;30,E61,E61*U61/30)),0),IF(D61="Autre",IF('Situation 2020'!$I$51&gt;=1,IF(U61&gt;0,IF(U61&gt;30,F61,F61*U61/31),0),0),0))</f>
        <v>0</v>
      </c>
    </row>
    <row r="62" spans="1:24" x14ac:dyDescent="0.3">
      <c r="A62" s="200">
        <f t="shared" si="37"/>
        <v>7</v>
      </c>
      <c r="B62" s="322">
        <f t="shared" si="26"/>
        <v>0</v>
      </c>
      <c r="C62" s="322"/>
      <c r="D62" s="201"/>
      <c r="E62" s="211">
        <v>0</v>
      </c>
      <c r="F62" s="211">
        <v>0</v>
      </c>
      <c r="G62" s="201"/>
      <c r="H62" s="160">
        <f t="shared" si="27"/>
        <v>44073</v>
      </c>
      <c r="I62" s="160">
        <f t="shared" si="28"/>
        <v>44073</v>
      </c>
      <c r="J62" s="202">
        <f>IF(D62="Maribel",IF('Situation 2020'!$I$51=5,IF(I62&gt;0,IF(I62&gt;30,E62,E62*I62/31),0),0),IF(D62="Autre",IF('Situation 2020'!$I$51=5,IF(I62&gt;0,IF(I62&gt;30,F62,F62*I62/31),0),0),0))</f>
        <v>0</v>
      </c>
      <c r="K62" s="160">
        <f t="shared" si="29"/>
        <v>44104</v>
      </c>
      <c r="L62" s="160">
        <f t="shared" si="30"/>
        <v>44104</v>
      </c>
      <c r="M62" s="202">
        <f>IF(D62="Maribel",IF('Situation 2020'!$I$51&gt;=4,IF(L62&gt;0,IF(L62&gt;30,E62,E62*L62/30),0),0),IF(D62="Autre",IF('Situation 2020'!$I$51&gt;=4,IF(56&gt;0,IF(I62&gt;30,F62,F62*L62/31),0),0),0))</f>
        <v>0</v>
      </c>
      <c r="N62" s="202">
        <f t="shared" si="31"/>
        <v>44135</v>
      </c>
      <c r="O62" s="202">
        <f t="shared" si="32"/>
        <v>44135</v>
      </c>
      <c r="P62" s="202">
        <f>IF(D62="Maribel",IF('Situation 2020'!$I$51&gt;=3,IF(O62&gt;0,IF(O62&gt;30,E62,E62*O62/31),0),0),IF(D62="Autre",IF('Situation 2020'!$I$51&gt;=3,IF(O62&gt;0,IF(O62&gt;30,F62,F62*O62/31),0),0),0))</f>
        <v>0</v>
      </c>
      <c r="Q62" s="202">
        <f t="shared" si="33"/>
        <v>44165</v>
      </c>
      <c r="R62" s="202">
        <f t="shared" si="34"/>
        <v>44165</v>
      </c>
      <c r="S62" s="202">
        <f>IF(D62="Maribel",IF('Situation 2020'!$I$51&gt;=2,IF(R62&gt;0,IF(R62&gt;30,E62,E62*R62/30),0),0),IF(D62="Autre",IF('Situation 2020'!$I$51&gt;=2,IF(R62&gt;0,IF(R62&gt;30,F62,F62*R62/31),0),0),0))</f>
        <v>0</v>
      </c>
      <c r="T62" s="202">
        <f t="shared" si="35"/>
        <v>44196</v>
      </c>
      <c r="U62" s="202">
        <f t="shared" si="36"/>
        <v>44196</v>
      </c>
      <c r="V62" s="202">
        <f>IF(D62="Maribel",IF('Situation 2020'!$I$51&gt;=1,IF(U62&gt;0,IF(U62&gt;30,E62,E62*U62/30)),0),IF(D62="Autre",IF('Situation 2020'!$I$51&gt;=1,IF(U62&gt;0,IF(U62&gt;30,F62,F62*U62/31),0),0),0))</f>
        <v>0</v>
      </c>
    </row>
    <row r="63" spans="1:24" x14ac:dyDescent="0.3">
      <c r="A63" s="200">
        <f t="shared" si="37"/>
        <v>8</v>
      </c>
      <c r="B63" s="322">
        <f t="shared" si="26"/>
        <v>0</v>
      </c>
      <c r="C63" s="322"/>
      <c r="D63" s="201"/>
      <c r="E63" s="211">
        <f>IF(D63="ACS",IF('Formulaire de demande'!$C$24 = "Libre",((((E38*1.15)+12.39)*95/100))*C38,Feuil4!$C$25*C38),0)</f>
        <v>0</v>
      </c>
      <c r="F63" s="211">
        <v>0</v>
      </c>
      <c r="G63" s="214"/>
      <c r="H63" s="160">
        <f t="shared" si="27"/>
        <v>44073</v>
      </c>
      <c r="I63" s="160">
        <f t="shared" si="28"/>
        <v>44073</v>
      </c>
      <c r="J63" s="202">
        <f>IF(D63="Maribel",IF('Situation 2020'!$I$51=5,IF(I63&gt;0,IF(I63&gt;30,E63,E63*I63/31),0),0),IF(D63="Autre",IF('Situation 2020'!$I$51=5,IF(I63&gt;0,IF(I63&gt;30,F63,F63*I63/31),0),0),0))</f>
        <v>0</v>
      </c>
      <c r="K63" s="160">
        <f t="shared" si="29"/>
        <v>44104</v>
      </c>
      <c r="L63" s="160">
        <f t="shared" si="30"/>
        <v>44104</v>
      </c>
      <c r="M63" s="202">
        <f>IF(D63="Maribel",IF('Situation 2020'!$I$51&gt;=4,IF(L63&gt;0,IF(L63&gt;30,E63,E63*L63/30),0),0),IF(D63="Autre",IF('Situation 2020'!$I$51&gt;=4,IF(56&gt;0,IF(I63&gt;30,F63,F63*L63/31),0),0),0))</f>
        <v>0</v>
      </c>
      <c r="N63" s="202">
        <f t="shared" si="31"/>
        <v>44135</v>
      </c>
      <c r="O63" s="202">
        <f t="shared" si="32"/>
        <v>44135</v>
      </c>
      <c r="P63" s="202">
        <f>IF(D63="Maribel",IF('Situation 2020'!$I$51&gt;=3,IF(O63&gt;0,IF(O63&gt;30,E63,E63*O63/31),0),0),IF(D63="Autre",IF('Situation 2020'!$I$51&gt;=3,IF(O63&gt;0,IF(O63&gt;30,F63,F63*O63/31),0),0),0))</f>
        <v>0</v>
      </c>
      <c r="Q63" s="202">
        <f t="shared" si="33"/>
        <v>44165</v>
      </c>
      <c r="R63" s="202">
        <f t="shared" si="34"/>
        <v>44165</v>
      </c>
      <c r="S63" s="202">
        <f>IF(D63="Maribel",IF('Situation 2020'!$I$51&gt;=2,IF(R63&gt;0,IF(R63&gt;30,E63,E63*R63/30),0),0),IF(D63="Autre",IF('Situation 2020'!$I$51&gt;=2,IF(R63&gt;0,IF(R63&gt;30,F63,F63*R63/31),0),0),0))</f>
        <v>0</v>
      </c>
      <c r="T63" s="202">
        <f t="shared" si="35"/>
        <v>44196</v>
      </c>
      <c r="U63" s="202">
        <f t="shared" si="36"/>
        <v>44196</v>
      </c>
      <c r="V63" s="202">
        <f>IF(D63="Maribel",IF('Situation 2020'!$I$51&gt;=1,IF(U63&gt;0,IF(U63&gt;30,E63,E63*U63/30)),0),IF(D63="Autre",IF('Situation 2020'!$I$51&gt;=1,IF(U63&gt;0,IF(U63&gt;30,F63,F63*U63/31),0),0),0))</f>
        <v>0</v>
      </c>
    </row>
    <row r="64" spans="1:24" x14ac:dyDescent="0.3">
      <c r="A64" s="200">
        <f t="shared" si="37"/>
        <v>9</v>
      </c>
      <c r="B64" s="322">
        <f t="shared" si="26"/>
        <v>0</v>
      </c>
      <c r="C64" s="322"/>
      <c r="D64" s="201"/>
      <c r="E64" s="211">
        <f>IF(D64="ACS",IF('Formulaire de demande'!$C$24 = "Libre",((((E39*1.15)+12.39)*95/100))*C39,Feuil4!$C$25*C39),0)</f>
        <v>0</v>
      </c>
      <c r="F64" s="211">
        <v>0</v>
      </c>
      <c r="G64" s="214"/>
      <c r="H64" s="160">
        <f t="shared" si="27"/>
        <v>44073</v>
      </c>
      <c r="I64" s="160">
        <f t="shared" si="28"/>
        <v>44073</v>
      </c>
      <c r="J64" s="202">
        <f>IF(D64="Maribel",IF('Situation 2020'!$I$51=5,IF(I64&gt;0,IF(I64&gt;30,E64,E64*I64/31),0),0),IF(D64="Autre",IF('Situation 2020'!$I$51=5,IF(I64&gt;0,IF(I64&gt;30,F64,F64*I64/31),0),0),0))</f>
        <v>0</v>
      </c>
      <c r="K64" s="160">
        <f t="shared" si="29"/>
        <v>44104</v>
      </c>
      <c r="L64" s="160">
        <f t="shared" si="30"/>
        <v>44104</v>
      </c>
      <c r="M64" s="202">
        <f>IF(D64="Maribel",IF('Situation 2020'!$I$51&gt;=4,IF(L64&gt;0,IF(L64&gt;30,E64,E64*L64/30),0),0),IF(D64="Autre",IF('Situation 2020'!$I$51&gt;=4,IF(56&gt;0,IF(I64&gt;30,F64,F64*L64/31),0),0),0))</f>
        <v>0</v>
      </c>
      <c r="N64" s="202">
        <f t="shared" si="31"/>
        <v>44135</v>
      </c>
      <c r="O64" s="202">
        <f t="shared" si="32"/>
        <v>44135</v>
      </c>
      <c r="P64" s="202">
        <f>IF(D64="Maribel",IF('Situation 2020'!$I$51&gt;=3,IF(O64&gt;0,IF(O64&gt;30,E64,E64*O64/31),0),0),IF(D64="Autre",IF('Situation 2020'!$I$51&gt;=3,IF(O64&gt;0,IF(O64&gt;30,F64,F64*O64/31),0),0),0))</f>
        <v>0</v>
      </c>
      <c r="Q64" s="202">
        <f t="shared" si="33"/>
        <v>44165</v>
      </c>
      <c r="R64" s="202">
        <f t="shared" si="34"/>
        <v>44165</v>
      </c>
      <c r="S64" s="202">
        <f>IF(D64="Maribel",IF('Situation 2020'!$I$51&gt;=2,IF(R64&gt;0,IF(R64&gt;30,E64,E64*R64/30),0),0),IF(D64="Autre",IF('Situation 2020'!$I$51&gt;=2,IF(R64&gt;0,IF(R64&gt;30,F64,F64*R64/31),0),0),0))</f>
        <v>0</v>
      </c>
      <c r="T64" s="202">
        <f t="shared" si="35"/>
        <v>44196</v>
      </c>
      <c r="U64" s="202">
        <f t="shared" si="36"/>
        <v>44196</v>
      </c>
      <c r="V64" s="202">
        <f>IF(D64="Maribel",IF('Situation 2020'!$I$51&gt;=1,IF(U64&gt;0,IF(U64&gt;30,E64,E64*U64/30)),0),IF(D64="Autre",IF('Situation 2020'!$I$51&gt;=1,IF(U64&gt;0,IF(U64&gt;30,F64,F64*U64/31),0),0),0))</f>
        <v>0</v>
      </c>
    </row>
    <row r="65" spans="1:23" x14ac:dyDescent="0.3">
      <c r="A65" s="200">
        <v>1</v>
      </c>
      <c r="B65" s="322">
        <f t="shared" si="26"/>
        <v>0</v>
      </c>
      <c r="C65" s="322"/>
      <c r="D65" s="201"/>
      <c r="E65" s="211">
        <v>0</v>
      </c>
      <c r="F65" s="211">
        <v>0</v>
      </c>
      <c r="G65" s="201"/>
      <c r="H65" s="160">
        <f t="shared" si="27"/>
        <v>44073</v>
      </c>
      <c r="I65" s="160">
        <f t="shared" si="28"/>
        <v>44073</v>
      </c>
      <c r="J65" s="202">
        <f>IF(D65="Maribel",IF('Situation 2020'!$I$51=5,IF(I65&gt;0,IF(I65&gt;30,E65,E65*I65/31),0),0),IF(D65="Autre",IF('Situation 2020'!$I$51=5,IF(I65&gt;0,IF(I65&gt;30,F65,F65*I65/31),0),0),0))</f>
        <v>0</v>
      </c>
      <c r="K65" s="160">
        <f t="shared" si="29"/>
        <v>44104</v>
      </c>
      <c r="L65" s="160">
        <f t="shared" si="30"/>
        <v>44104</v>
      </c>
      <c r="M65" s="202">
        <f>IF(D65="Maribel",IF('Situation 2020'!$I$51&gt;=4,IF(L65&gt;0,IF(L65&gt;30,E65,E65*L65/30),0),0),IF(D65="Autre",IF('Situation 2020'!$I$51&gt;=4,IF(56&gt;0,IF(I65&gt;30,F65,F65*L65/31),0),0),0))</f>
        <v>0</v>
      </c>
      <c r="N65" s="202">
        <f t="shared" si="31"/>
        <v>44135</v>
      </c>
      <c r="O65" s="202">
        <f t="shared" si="32"/>
        <v>44135</v>
      </c>
      <c r="P65" s="202">
        <f>IF(D65="Maribel",IF('Situation 2020'!$I$51&gt;=3,IF(O65&gt;0,IF(O65&gt;30,E65,E65*O65/31),0),0),IF(D65="Autre",IF('Situation 2020'!$I$51&gt;=3,IF(O65&gt;0,IF(O65&gt;30,F65,F65*O65/31),0),0),0))</f>
        <v>0</v>
      </c>
      <c r="Q65" s="202">
        <f t="shared" si="33"/>
        <v>44165</v>
      </c>
      <c r="R65" s="202">
        <f t="shared" si="34"/>
        <v>44165</v>
      </c>
      <c r="S65" s="202">
        <f>IF(D65="Maribel",IF('Situation 2020'!$I$51&gt;=2,IF(R65&gt;0,IF(R65&gt;30,E65,E65*R65/30),0),0),IF(D65="Autre",IF('Situation 2020'!$I$51&gt;=2,IF(R65&gt;0,IF(R65&gt;30,F65,F65*R65/31),0),0),0))</f>
        <v>0</v>
      </c>
      <c r="T65" s="202">
        <f t="shared" si="35"/>
        <v>44196</v>
      </c>
      <c r="U65" s="202">
        <f t="shared" si="36"/>
        <v>44196</v>
      </c>
      <c r="V65" s="202">
        <f>IF(D65="Maribel",IF('Situation 2020'!$I$51&gt;=1,IF(U65&gt;0,IF(U65&gt;30,E65,E65*U65/30)),0),IF(D65="Autre",IF('Situation 2020'!$I$51&gt;=1,IF(U65&gt;0,IF(U65&gt;30,F65,F65*U65/31),0),0),0))</f>
        <v>0</v>
      </c>
    </row>
    <row r="66" spans="1:23" x14ac:dyDescent="0.3">
      <c r="A66" s="200">
        <f>+A65+1</f>
        <v>2</v>
      </c>
      <c r="B66" s="322">
        <f t="shared" si="26"/>
        <v>0</v>
      </c>
      <c r="C66" s="322"/>
      <c r="D66" s="201"/>
      <c r="E66" s="211">
        <f>IF(D66="ACS",IF('Formulaire de demande'!$C$24 = "Libre",((((E41*1.15)+12.39)*95/100))*C41,Feuil4!$C$25*C41),0)</f>
        <v>0</v>
      </c>
      <c r="F66" s="211">
        <v>0</v>
      </c>
      <c r="G66" s="201"/>
      <c r="H66" s="160">
        <f t="shared" si="27"/>
        <v>44073</v>
      </c>
      <c r="I66" s="160">
        <f t="shared" si="28"/>
        <v>44073</v>
      </c>
      <c r="J66" s="202">
        <f>IF(D66="Maribel",IF('Situation 2020'!$I$51=5,IF(I66&gt;0,IF(I66&gt;30,E66,E66*I66/31),0),0),IF(D66="Autre",IF('Situation 2020'!$I$51=5,IF(I66&gt;0,IF(I66&gt;30,F66,F66*I66/31),0),0),0))</f>
        <v>0</v>
      </c>
      <c r="K66" s="160">
        <f t="shared" si="29"/>
        <v>44104</v>
      </c>
      <c r="L66" s="160">
        <f t="shared" si="30"/>
        <v>44104</v>
      </c>
      <c r="M66" s="202">
        <f>IF(D66="Maribel",IF('Situation 2020'!$I$51&gt;=4,IF(L66&gt;0,IF(L66&gt;30,E66,E66*L66/30),0),0),IF(D66="Autre",IF('Situation 2020'!$I$51&gt;=4,IF(56&gt;0,IF(I66&gt;30,F66,F66*L66/31),0),0),0))</f>
        <v>0</v>
      </c>
      <c r="N66" s="202">
        <f t="shared" si="31"/>
        <v>44135</v>
      </c>
      <c r="O66" s="202">
        <f t="shared" si="32"/>
        <v>44135</v>
      </c>
      <c r="P66" s="202">
        <f>IF(D66="Maribel",IF('Situation 2020'!$I$51&gt;=3,IF(O66&gt;0,IF(O66&gt;30,E66,E66*O66/31),0),0),IF(D66="Autre",IF('Situation 2020'!$I$51&gt;=3,IF(O66&gt;0,IF(O66&gt;30,F66,F66*O66/31),0),0),0))</f>
        <v>0</v>
      </c>
      <c r="Q66" s="202">
        <f t="shared" si="33"/>
        <v>44165</v>
      </c>
      <c r="R66" s="202">
        <f t="shared" si="34"/>
        <v>44165</v>
      </c>
      <c r="S66" s="202">
        <f>IF(D66="Maribel",IF('Situation 2020'!$I$51&gt;=2,IF(R66&gt;0,IF(R66&gt;30,E66,E66*R66/30),0),0),IF(D66="Autre",IF('Situation 2020'!$I$51&gt;=2,IF(R66&gt;0,IF(R66&gt;30,F66,F66*R66/31),0),0),0))</f>
        <v>0</v>
      </c>
      <c r="T66" s="202">
        <f t="shared" si="35"/>
        <v>44196</v>
      </c>
      <c r="U66" s="202">
        <f t="shared" si="36"/>
        <v>44196</v>
      </c>
      <c r="V66" s="202">
        <f>IF(D66="Maribel",IF('Situation 2020'!$I$51&gt;=1,IF(U66&gt;0,IF(U66&gt;30,E66,E66*U66/30)),0),IF(D66="Autre",IF('Situation 2020'!$I$51&gt;=1,IF(U66&gt;0,IF(U66&gt;30,F66,F66*U66/31),0),0),0))</f>
        <v>0</v>
      </c>
    </row>
    <row r="67" spans="1:23" x14ac:dyDescent="0.3">
      <c r="A67" s="200">
        <f t="shared" ref="A67:A73" si="38">+A66+1</f>
        <v>3</v>
      </c>
      <c r="B67" s="322">
        <f t="shared" si="26"/>
        <v>0</v>
      </c>
      <c r="C67" s="322"/>
      <c r="D67" s="201"/>
      <c r="E67" s="211">
        <f>IF(D67="ACS",IF('Formulaire de demande'!$C$24 = "Libre",((((E42*1.15)+12.39)*95/100))*C42,Feuil4!$C$25*C42),0)</f>
        <v>0</v>
      </c>
      <c r="F67" s="211">
        <v>0</v>
      </c>
      <c r="G67" s="201"/>
      <c r="H67" s="160">
        <f t="shared" si="27"/>
        <v>44073</v>
      </c>
      <c r="I67" s="160">
        <f t="shared" si="28"/>
        <v>44073</v>
      </c>
      <c r="J67" s="202">
        <f>IF(D67="Maribel",IF('Situation 2020'!$I$51=5,IF(I67&gt;0,IF(I67&gt;30,E67,E67*I67/31),0),0),IF(D67="Autre",IF('Situation 2020'!$I$51=5,IF(I67&gt;0,IF(I67&gt;30,F67,F67*I67/31),0),0),0))</f>
        <v>0</v>
      </c>
      <c r="K67" s="160">
        <f t="shared" si="29"/>
        <v>44104</v>
      </c>
      <c r="L67" s="160">
        <f t="shared" si="30"/>
        <v>44104</v>
      </c>
      <c r="M67" s="202">
        <f>IF(D67="Maribel",IF('Situation 2020'!$I$51&gt;=4,IF(L67&gt;0,IF(L67&gt;30,E67,E67*L67/30),0),0),IF(D67="Autre",IF('Situation 2020'!$I$51&gt;=4,IF(56&gt;0,IF(I67&gt;30,F67,F67*L67/31),0),0),0))</f>
        <v>0</v>
      </c>
      <c r="N67" s="202">
        <f t="shared" si="31"/>
        <v>44135</v>
      </c>
      <c r="O67" s="202">
        <f t="shared" si="32"/>
        <v>44135</v>
      </c>
      <c r="P67" s="202">
        <f>IF(D67="Maribel",IF('Situation 2020'!$I$51&gt;=3,IF(O67&gt;0,IF(O67&gt;30,E67,E67*O67/31),0),0),IF(D67="Autre",IF('Situation 2020'!$I$51&gt;=3,IF(O67&gt;0,IF(O67&gt;30,F67,F67*O67/31),0),0),0))</f>
        <v>0</v>
      </c>
      <c r="Q67" s="202">
        <f t="shared" si="33"/>
        <v>44165</v>
      </c>
      <c r="R67" s="202">
        <f t="shared" si="34"/>
        <v>44165</v>
      </c>
      <c r="S67" s="202">
        <f>IF(D67="Maribel",IF('Situation 2020'!$I$51&gt;=2,IF(R67&gt;0,IF(R67&gt;30,E67,E67*R67/30),0),0),IF(D67="Autre",IF('Situation 2020'!$I$51&gt;=2,IF(R67&gt;0,IF(R67&gt;30,F67,F67*R67/31),0),0),0))</f>
        <v>0</v>
      </c>
      <c r="T67" s="202">
        <f t="shared" si="35"/>
        <v>44196</v>
      </c>
      <c r="U67" s="202">
        <f t="shared" si="36"/>
        <v>44196</v>
      </c>
      <c r="V67" s="202">
        <f>IF(D67="Maribel",IF('Situation 2020'!$I$51&gt;=1,IF(U67&gt;0,IF(U67&gt;30,E67,E67*U67/30)),0),IF(D67="Autre",IF('Situation 2020'!$I$51&gt;=1,IF(U67&gt;0,IF(U67&gt;30,F67,F67*U67/31),0),0),0))</f>
        <v>0</v>
      </c>
    </row>
    <row r="68" spans="1:23" x14ac:dyDescent="0.3">
      <c r="A68" s="200">
        <f t="shared" si="38"/>
        <v>4</v>
      </c>
      <c r="B68" s="322">
        <f t="shared" si="26"/>
        <v>0</v>
      </c>
      <c r="C68" s="322"/>
      <c r="D68" s="201"/>
      <c r="E68" s="211"/>
      <c r="F68" s="211">
        <v>0</v>
      </c>
      <c r="G68" s="201"/>
      <c r="H68" s="160">
        <f t="shared" si="27"/>
        <v>44073</v>
      </c>
      <c r="I68" s="160">
        <f t="shared" si="28"/>
        <v>44073</v>
      </c>
      <c r="J68" s="202">
        <f>IF(D68="Maribel",IF('Situation 2020'!$I$51=5,IF(I68&gt;0,IF(I68&gt;30,E68,E68*I68/31),0),0),IF(D68="Autre",IF('Situation 2020'!$I$51=5,IF(I68&gt;0,IF(I68&gt;30,F68,F68*I68/31),0),0),0))</f>
        <v>0</v>
      </c>
      <c r="K68" s="160">
        <f t="shared" si="29"/>
        <v>44104</v>
      </c>
      <c r="L68" s="160">
        <f t="shared" si="30"/>
        <v>44104</v>
      </c>
      <c r="M68" s="202">
        <f>IF(D68="Maribel",IF('Situation 2020'!$I$51&gt;=4,IF(L68&gt;0,IF(L68&gt;30,E68,E68*L68/30),0),0),IF(D68="Autre",IF('Situation 2020'!$I$51&gt;=4,IF(56&gt;0,IF(I68&gt;30,F68,F68*L68/31),0),0),0))</f>
        <v>0</v>
      </c>
      <c r="N68" s="202">
        <f t="shared" si="31"/>
        <v>44135</v>
      </c>
      <c r="O68" s="202">
        <f t="shared" si="32"/>
        <v>44135</v>
      </c>
      <c r="P68" s="202">
        <f>IF(D68="Maribel",IF('Situation 2020'!$I$51&gt;=3,IF(O68&gt;0,IF(O68&gt;30,E68,E68*O68/31),0),0),IF(D68="Autre",IF('Situation 2020'!$I$51&gt;=3,IF(O68&gt;0,IF(O68&gt;30,F68,F68*O68/31),0),0),0))</f>
        <v>0</v>
      </c>
      <c r="Q68" s="202">
        <f t="shared" si="33"/>
        <v>44165</v>
      </c>
      <c r="R68" s="202">
        <f t="shared" si="34"/>
        <v>44165</v>
      </c>
      <c r="S68" s="202">
        <f>IF(D68="Maribel",IF('Situation 2020'!$I$51&gt;=2,IF(R68&gt;0,IF(R68&gt;30,E68,E68*R68/30),0),0),IF(D68="Autre",IF('Situation 2020'!$I$51&gt;=2,IF(R68&gt;0,IF(R68&gt;30,F68,F68*R68/31),0),0),0))</f>
        <v>0</v>
      </c>
      <c r="T68" s="202">
        <f t="shared" si="35"/>
        <v>44196</v>
      </c>
      <c r="U68" s="202">
        <f t="shared" si="36"/>
        <v>44196</v>
      </c>
      <c r="V68" s="202">
        <f>IF(D68="Maribel",IF('Situation 2020'!$I$51&gt;=1,IF(U68&gt;0,IF(U68&gt;30,E68,E68*U68/30)),0),IF(D68="Autre",IF('Situation 2020'!$I$51&gt;=1,IF(U68&gt;0,IF(U68&gt;30,F68,F68*U68/31),0),0),0))</f>
        <v>0</v>
      </c>
    </row>
    <row r="69" spans="1:23" x14ac:dyDescent="0.3">
      <c r="A69" s="200">
        <f t="shared" si="38"/>
        <v>5</v>
      </c>
      <c r="B69" s="322">
        <f t="shared" si="26"/>
        <v>0</v>
      </c>
      <c r="C69" s="322"/>
      <c r="D69" s="201"/>
      <c r="E69" s="211">
        <f>IF(D69="ACS",IF('Formulaire de demande'!$C$24 = "Libre",((((E44*1.15)+12.39)*95/100))*C44,Feuil4!$C$25*C44),0)</f>
        <v>0</v>
      </c>
      <c r="F69" s="211">
        <v>0</v>
      </c>
      <c r="G69" s="201"/>
      <c r="H69" s="160">
        <f t="shared" si="27"/>
        <v>44073</v>
      </c>
      <c r="I69" s="160">
        <f t="shared" si="28"/>
        <v>44073</v>
      </c>
      <c r="J69" s="202">
        <f>IF(D69="Maribel",IF('Situation 2020'!$I$51=5,IF(I69&gt;0,IF(I69&gt;30,E69,E69*I69/31),0),0),IF(D69="Autre",IF('Situation 2020'!$I$51=5,IF(I69&gt;0,IF(I69&gt;30,F69,F69*I69/31),0),0),0))</f>
        <v>0</v>
      </c>
      <c r="K69" s="160">
        <f t="shared" si="29"/>
        <v>44104</v>
      </c>
      <c r="L69" s="160">
        <f t="shared" si="30"/>
        <v>44104</v>
      </c>
      <c r="M69" s="202">
        <f>IF(D69="Maribel",IF('Situation 2020'!$I$51&gt;=4,IF(L69&gt;0,IF(L69&gt;30,E69,E69*L69/30),0),0),IF(D69="Autre",IF('Situation 2020'!$I$51&gt;=4,IF(56&gt;0,IF(I69&gt;30,F69,F69*L69/31),0),0),0))</f>
        <v>0</v>
      </c>
      <c r="N69" s="202">
        <f t="shared" si="31"/>
        <v>44135</v>
      </c>
      <c r="O69" s="202">
        <f t="shared" si="32"/>
        <v>44135</v>
      </c>
      <c r="P69" s="202">
        <f>IF(D69="Maribel",IF('Situation 2020'!$I$51&gt;=3,IF(O69&gt;0,IF(O69&gt;30,E69,E69*O69/31),0),0),IF(D69="Autre",IF('Situation 2020'!$I$51&gt;=3,IF(O69&gt;0,IF(O69&gt;30,F69,F69*O69/31),0),0),0))</f>
        <v>0</v>
      </c>
      <c r="Q69" s="202">
        <f t="shared" si="33"/>
        <v>44165</v>
      </c>
      <c r="R69" s="202">
        <f t="shared" si="34"/>
        <v>44165</v>
      </c>
      <c r="S69" s="202">
        <f>IF(D69="Maribel",IF('Situation 2020'!$I$51&gt;=2,IF(R69&gt;0,IF(R69&gt;30,E69,E69*R69/30),0),0),IF(D69="Autre",IF('Situation 2020'!$I$51&gt;=2,IF(R69&gt;0,IF(R69&gt;30,F69,F69*R69/31),0),0),0))</f>
        <v>0</v>
      </c>
      <c r="T69" s="202">
        <f t="shared" si="35"/>
        <v>44196</v>
      </c>
      <c r="U69" s="202">
        <f t="shared" si="36"/>
        <v>44196</v>
      </c>
      <c r="V69" s="202">
        <f>IF(D69="Maribel",IF('Situation 2020'!$I$51&gt;=1,IF(U69&gt;0,IF(U69&gt;30,E69,E69*U69/30)),0),IF(D69="Autre",IF('Situation 2020'!$I$51&gt;=1,IF(U69&gt;0,IF(U69&gt;30,F69,F69*U69/31),0),0),0))</f>
        <v>0</v>
      </c>
    </row>
    <row r="70" spans="1:23" x14ac:dyDescent="0.3">
      <c r="A70" s="200">
        <f t="shared" si="38"/>
        <v>6</v>
      </c>
      <c r="B70" s="322">
        <f t="shared" si="26"/>
        <v>0</v>
      </c>
      <c r="C70" s="322"/>
      <c r="D70" s="201"/>
      <c r="E70" s="211">
        <f>IF(D70="ACS",IF('Formulaire de demande'!$C$24 = "Libre",((((E45*1.15)+12.39)*95/100))*C45,Feuil4!$C$25*C45),0)</f>
        <v>0</v>
      </c>
      <c r="F70" s="211">
        <v>0</v>
      </c>
      <c r="G70" s="201"/>
      <c r="H70" s="160">
        <f t="shared" si="27"/>
        <v>44073</v>
      </c>
      <c r="I70" s="160">
        <f t="shared" si="28"/>
        <v>44073</v>
      </c>
      <c r="J70" s="202">
        <f>IF(D70="Maribel",IF('Situation 2020'!$I$51=5,IF(I70&gt;0,IF(I70&gt;30,E70,E70*I70/31),0),0),IF(D70="Autre",IF('Situation 2020'!$I$51=5,IF(I70&gt;0,IF(I70&gt;30,F70,F70*I70/31),0),0),0))</f>
        <v>0</v>
      </c>
      <c r="K70" s="160">
        <f t="shared" si="29"/>
        <v>44104</v>
      </c>
      <c r="L70" s="160">
        <f t="shared" si="30"/>
        <v>44104</v>
      </c>
      <c r="M70" s="202">
        <f>IF(D70="Maribel",IF('Situation 2020'!$I$51&gt;=4,IF(L70&gt;0,IF(L70&gt;30,E70,E70*L70/30),0),0),IF(D70="Autre",IF('Situation 2020'!$I$51&gt;=4,IF(56&gt;0,IF(I70&gt;30,F70,F70*L70/31),0),0),0))</f>
        <v>0</v>
      </c>
      <c r="N70" s="202">
        <f t="shared" si="31"/>
        <v>44135</v>
      </c>
      <c r="O70" s="202">
        <f t="shared" si="32"/>
        <v>44135</v>
      </c>
      <c r="P70" s="202">
        <f>IF(D70="Maribel",IF('Situation 2020'!$I$51&gt;=3,IF(O70&gt;0,IF(O70&gt;30,E70,E70*O70/31),0),0),IF(D70="Autre",IF('Situation 2020'!$I$51&gt;=3,IF(O70&gt;0,IF(O70&gt;30,F70,F70*O70/31),0),0),0))</f>
        <v>0</v>
      </c>
      <c r="Q70" s="202">
        <f t="shared" si="33"/>
        <v>44165</v>
      </c>
      <c r="R70" s="202">
        <f t="shared" si="34"/>
        <v>44165</v>
      </c>
      <c r="S70" s="202">
        <f>IF(D70="Maribel",IF('Situation 2020'!$I$51&gt;=2,IF(R70&gt;0,IF(R70&gt;30,E70,E70*R70/30),0),0),IF(D70="Autre",IF('Situation 2020'!$I$51&gt;=2,IF(R70&gt;0,IF(R70&gt;30,F70,F70*R70/31),0),0),0))</f>
        <v>0</v>
      </c>
      <c r="T70" s="202">
        <f t="shared" si="35"/>
        <v>44196</v>
      </c>
      <c r="U70" s="202">
        <f t="shared" si="36"/>
        <v>44196</v>
      </c>
      <c r="V70" s="202">
        <f>IF(D70="Maribel",IF('Situation 2020'!$I$51&gt;=1,IF(U70&gt;0,IF(U70&gt;30,E70,E70*U70/30)),0),IF(D70="Autre",IF('Situation 2020'!$I$51&gt;=1,IF(U70&gt;0,IF(U70&gt;30,F70,F70*U70/31),0),0),0))</f>
        <v>0</v>
      </c>
    </row>
    <row r="71" spans="1:23" x14ac:dyDescent="0.3">
      <c r="A71" s="200">
        <f t="shared" si="38"/>
        <v>7</v>
      </c>
      <c r="B71" s="322">
        <f t="shared" si="26"/>
        <v>0</v>
      </c>
      <c r="C71" s="322"/>
      <c r="D71" s="201"/>
      <c r="E71" s="211">
        <f>IF(D71="ACS",IF('Formulaire de demande'!$C$24 = "Libre",((((E46*1.15)+12.39)*95/100))*C46,Feuil4!$C$25*C46),0)</f>
        <v>0</v>
      </c>
      <c r="F71" s="211">
        <v>0</v>
      </c>
      <c r="G71" s="201"/>
      <c r="H71" s="160">
        <f t="shared" si="27"/>
        <v>44073</v>
      </c>
      <c r="I71" s="160">
        <f t="shared" si="28"/>
        <v>44073</v>
      </c>
      <c r="J71" s="202">
        <f>IF(D71="Maribel",IF('Situation 2020'!$I$51=5,IF(I71&gt;0,IF(I71&gt;30,E71,E71*I71/31),0),0),IF(D71="Autre",IF('Situation 2020'!$I$51=5,IF(I71&gt;0,IF(I71&gt;30,F71,F71*I71/31),0),0),0))</f>
        <v>0</v>
      </c>
      <c r="K71" s="160">
        <f t="shared" si="29"/>
        <v>44104</v>
      </c>
      <c r="L71" s="160">
        <f t="shared" si="30"/>
        <v>44104</v>
      </c>
      <c r="M71" s="202">
        <f>IF(D71="Maribel",IF('Situation 2020'!$I$51&gt;=4,IF(L71&gt;0,IF(L71&gt;30,E71,E71*L71/30),0),0),IF(D71="Autre",IF('Situation 2020'!$I$51&gt;=4,IF(56&gt;0,IF(I71&gt;30,F71,F71*L71/31),0),0),0))</f>
        <v>0</v>
      </c>
      <c r="N71" s="202">
        <f t="shared" si="31"/>
        <v>44135</v>
      </c>
      <c r="O71" s="202">
        <f t="shared" si="32"/>
        <v>44135</v>
      </c>
      <c r="P71" s="202">
        <f>IF(D71="Maribel",IF('Situation 2020'!$I$51&gt;=3,IF(O71&gt;0,IF(O71&gt;30,E71,E71*O71/31),0),0),IF(D71="Autre",IF('Situation 2020'!$I$51&gt;=3,IF(O71&gt;0,IF(O71&gt;30,F71,F71*O71/31),0),0),0))</f>
        <v>0</v>
      </c>
      <c r="Q71" s="202">
        <f t="shared" si="33"/>
        <v>44165</v>
      </c>
      <c r="R71" s="202">
        <f t="shared" si="34"/>
        <v>44165</v>
      </c>
      <c r="S71" s="202">
        <f>IF(D71="Maribel",IF('Situation 2020'!$I$51&gt;=2,IF(R71&gt;0,IF(R71&gt;30,E71,E71*R71/30),0),0),IF(D71="Autre",IF('Situation 2020'!$I$51&gt;=2,IF(R71&gt;0,IF(R71&gt;30,F71,F71*R71/31),0),0),0))</f>
        <v>0</v>
      </c>
      <c r="T71" s="202">
        <f t="shared" si="35"/>
        <v>44196</v>
      </c>
      <c r="U71" s="202">
        <f t="shared" si="36"/>
        <v>44196</v>
      </c>
      <c r="V71" s="202">
        <f>IF(D71="Maribel",IF('Situation 2020'!$I$51&gt;=1,IF(U71&gt;0,IF(U71&gt;30,E71,E71*U71/30)),0),IF(D71="Autre",IF('Situation 2020'!$I$51&gt;=1,IF(U71&gt;0,IF(U71&gt;30,F71,F71*U71/31),0),0),0))</f>
        <v>0</v>
      </c>
    </row>
    <row r="72" spans="1:23" x14ac:dyDescent="0.3">
      <c r="A72" s="200">
        <f t="shared" si="38"/>
        <v>8</v>
      </c>
      <c r="B72" s="322">
        <f t="shared" si="26"/>
        <v>0</v>
      </c>
      <c r="C72" s="322"/>
      <c r="D72" s="201"/>
      <c r="E72" s="211">
        <f>IF(D72="ACS",IF('Formulaire de demande'!$C$24 = "Libre",((((E47*1.15)+12.39)*95/100))*C47,Feuil4!$C$25*C47),0)</f>
        <v>0</v>
      </c>
      <c r="F72" s="211">
        <v>0</v>
      </c>
      <c r="G72" s="201"/>
      <c r="H72" s="160">
        <f t="shared" si="27"/>
        <v>44073</v>
      </c>
      <c r="I72" s="160">
        <f t="shared" si="28"/>
        <v>44073</v>
      </c>
      <c r="J72" s="202">
        <f>IF(D72="Maribel",IF('Situation 2020'!$I$51=5,IF(I72&gt;0,IF(I72&gt;30,E72,E72*I72/31),0),0),IF(D72="Autre",IF('Situation 2020'!$I$51=5,IF(I72&gt;0,IF(I72&gt;30,F72,F72*I72/31),0),0),0))</f>
        <v>0</v>
      </c>
      <c r="K72" s="160">
        <f t="shared" si="29"/>
        <v>44104</v>
      </c>
      <c r="L72" s="160">
        <f t="shared" si="30"/>
        <v>44104</v>
      </c>
      <c r="M72" s="202">
        <f>IF(D72="Maribel",IF('Situation 2020'!$I$51&gt;=4,IF(L72&gt;0,IF(L72&gt;30,E72,E72*L72/30),0),0),IF(D72="Autre",IF('Situation 2020'!$I$51&gt;=4,IF(56&gt;0,IF(I72&gt;30,F72,F72*L72/31),0),0),0))</f>
        <v>0</v>
      </c>
      <c r="N72" s="202">
        <f t="shared" si="31"/>
        <v>44135</v>
      </c>
      <c r="O72" s="202">
        <f t="shared" si="32"/>
        <v>44135</v>
      </c>
      <c r="P72" s="202">
        <f>IF(D72="Maribel",IF('Situation 2020'!$I$51&gt;=3,IF(O72&gt;0,IF(O72&gt;30,E72,E72*O72/31),0),0),IF(D72="Autre",IF('Situation 2020'!$I$51&gt;=3,IF(O72&gt;0,IF(O72&gt;30,F72,F72*O72/31),0),0),0))</f>
        <v>0</v>
      </c>
      <c r="Q72" s="202">
        <f t="shared" si="33"/>
        <v>44165</v>
      </c>
      <c r="R72" s="202">
        <f t="shared" si="34"/>
        <v>44165</v>
      </c>
      <c r="S72" s="202">
        <f>IF(D72="Maribel",IF('Situation 2020'!$I$51&gt;=2,IF(R72&gt;0,IF(R72&gt;30,E72,E72*R72/30),0),0),IF(D72="Autre",IF('Situation 2020'!$I$51&gt;=2,IF(R72&gt;0,IF(R72&gt;30,F72,F72*R72/31),0),0),0))</f>
        <v>0</v>
      </c>
      <c r="T72" s="202">
        <f t="shared" si="35"/>
        <v>44196</v>
      </c>
      <c r="U72" s="202">
        <f t="shared" si="36"/>
        <v>44196</v>
      </c>
      <c r="V72" s="202">
        <f>IF(D72="Maribel",IF('Situation 2020'!$I$51&gt;=1,IF(U72&gt;0,IF(U72&gt;30,E72,E72*U72/30)),0),IF(D72="Autre",IF('Situation 2020'!$I$51&gt;=1,IF(U72&gt;0,IF(U72&gt;30,F72,F72*U72/31),0),0),0))</f>
        <v>0</v>
      </c>
    </row>
    <row r="73" spans="1:23" x14ac:dyDescent="0.3">
      <c r="A73" s="200">
        <f t="shared" si="38"/>
        <v>9</v>
      </c>
      <c r="B73" s="322">
        <f t="shared" si="26"/>
        <v>0</v>
      </c>
      <c r="C73" s="322"/>
      <c r="D73" s="201"/>
      <c r="E73" s="211">
        <f>IF(D73="ACS",IF('Formulaire de demande'!$C$24 = "Libre",((((E48*1.15)+12.39)*95/100))*C48,Feuil4!$C$25*C48),0)</f>
        <v>0</v>
      </c>
      <c r="F73" s="211">
        <v>0</v>
      </c>
      <c r="G73" s="201"/>
      <c r="H73" s="160">
        <f t="shared" si="27"/>
        <v>44073</v>
      </c>
      <c r="I73" s="160">
        <f t="shared" si="28"/>
        <v>44073</v>
      </c>
      <c r="J73" s="202">
        <f>IF(D73="Maribel",IF('Situation 2020'!$I$51=5,IF(I73&gt;0,IF(I73&gt;30,E73,E73*I73/31),0),0),IF(D73="Autre",IF('Situation 2020'!$I$51=5,IF(I73&gt;0,IF(I73&gt;30,F73,F73*I73/31),0),0),0))</f>
        <v>0</v>
      </c>
      <c r="K73" s="160">
        <f t="shared" si="29"/>
        <v>44104</v>
      </c>
      <c r="L73" s="160">
        <f t="shared" si="30"/>
        <v>44104</v>
      </c>
      <c r="M73" s="202">
        <f>IF(D73="Maribel",IF('Situation 2020'!$I$51&gt;=4,IF(L73&gt;0,IF(L73&gt;30,E73,E73*L73/30),0),0),IF(D73="Autre",IF('Situation 2020'!$I$51&gt;=4,IF(56&gt;0,IF(I73&gt;30,F73,F73*L73/31),0),0),0))</f>
        <v>0</v>
      </c>
      <c r="N73" s="202">
        <f t="shared" si="31"/>
        <v>44135</v>
      </c>
      <c r="O73" s="202">
        <f t="shared" si="32"/>
        <v>44135</v>
      </c>
      <c r="P73" s="202">
        <f>IF(D73="Maribel",IF('Situation 2020'!$I$51&gt;=3,IF(O73&gt;0,IF(O73&gt;30,E73,E73*O73/31),0),0),IF(D73="Autre",IF('Situation 2020'!$I$51&gt;=3,IF(O73&gt;0,IF(O73&gt;30,F73,F73*O73/31),0),0),0))</f>
        <v>0</v>
      </c>
      <c r="Q73" s="202">
        <f t="shared" si="33"/>
        <v>44165</v>
      </c>
      <c r="R73" s="202">
        <f t="shared" si="34"/>
        <v>44165</v>
      </c>
      <c r="S73" s="202">
        <f>IF(D73="Maribel",IF('Situation 2020'!$I$51&gt;=2,IF(R73&gt;0,IF(R73&gt;30,E73,E73*R73/30),0),0),IF(D73="Autre",IF('Situation 2020'!$I$51&gt;=2,IF(R73&gt;0,IF(R73&gt;30,F73,F73*R73/31),0),0),0))</f>
        <v>0</v>
      </c>
      <c r="T73" s="202">
        <f t="shared" si="35"/>
        <v>44196</v>
      </c>
      <c r="U73" s="202">
        <f t="shared" si="36"/>
        <v>44196</v>
      </c>
      <c r="V73" s="202">
        <f>IF(D73="Maribel",IF('Situation 2020'!$I$51&gt;=1,IF(U73&gt;0,IF(U73&gt;30,E73,E73*U73/30)),0),IF(D73="Autre",IF('Situation 2020'!$I$51&gt;=1,IF(U73&gt;0,IF(U73&gt;30,F73,F73*U73/31),0),0),0))</f>
        <v>0</v>
      </c>
    </row>
    <row r="74" spans="1:23" x14ac:dyDescent="0.3">
      <c r="A74" s="205" t="s">
        <v>43</v>
      </c>
      <c r="B74" s="205"/>
      <c r="C74" s="205"/>
      <c r="D74" s="205"/>
      <c r="E74" s="206">
        <f>SUM(E56:E73)</f>
        <v>400</v>
      </c>
      <c r="F74" s="206">
        <f>SUM(F56:F73)</f>
        <v>1500</v>
      </c>
      <c r="G74" s="206"/>
      <c r="H74" s="206"/>
      <c r="I74" s="206"/>
      <c r="J74" s="206">
        <f>SUM(J56:J73)</f>
        <v>0</v>
      </c>
      <c r="K74" s="160"/>
      <c r="L74" s="160"/>
      <c r="M74" s="206">
        <f>SUM(M56:M73)</f>
        <v>1800</v>
      </c>
      <c r="N74" s="206"/>
      <c r="O74" s="206"/>
      <c r="P74" s="206">
        <f>SUM(P56:P73)</f>
        <v>1900</v>
      </c>
      <c r="Q74" s="206"/>
      <c r="R74" s="206"/>
      <c r="S74" s="206">
        <f>SUM(S56:S73)</f>
        <v>1900</v>
      </c>
      <c r="T74" s="206">
        <f t="shared" ref="T74" si="39">SUM(T56:T73)</f>
        <v>751424</v>
      </c>
      <c r="U74" s="206">
        <f t="shared" ref="U74" si="40">SUM(U56:U73)</f>
        <v>751424</v>
      </c>
      <c r="V74" s="206">
        <f t="shared" ref="V74" si="41">SUM(V56:V73)</f>
        <v>1900</v>
      </c>
      <c r="W74" s="210">
        <f>+J74+M74+P74+S74+V74</f>
        <v>7500</v>
      </c>
    </row>
    <row r="117" spans="24:24" x14ac:dyDescent="0.3">
      <c r="X117" s="22" t="s">
        <v>98</v>
      </c>
    </row>
    <row r="118" spans="24:24" x14ac:dyDescent="0.3">
      <c r="X118" s="22" t="s">
        <v>99</v>
      </c>
    </row>
    <row r="119" spans="24:24" x14ac:dyDescent="0.3">
      <c r="X119" s="22" t="s">
        <v>100</v>
      </c>
    </row>
    <row r="120" spans="24:24" x14ac:dyDescent="0.3">
      <c r="X120" s="22" t="s">
        <v>101</v>
      </c>
    </row>
    <row r="121" spans="24:24" x14ac:dyDescent="0.3">
      <c r="X121" s="22" t="s">
        <v>102</v>
      </c>
    </row>
    <row r="122" spans="24:24" x14ac:dyDescent="0.3">
      <c r="X122" s="22" t="s">
        <v>103</v>
      </c>
    </row>
    <row r="123" spans="24:24" x14ac:dyDescent="0.3">
      <c r="X123" s="22" t="s">
        <v>104</v>
      </c>
    </row>
    <row r="124" spans="24:24" x14ac:dyDescent="0.3">
      <c r="X124" s="22" t="s">
        <v>105</v>
      </c>
    </row>
    <row r="125" spans="24:24" x14ac:dyDescent="0.3">
      <c r="X125" s="22" t="s">
        <v>106</v>
      </c>
    </row>
    <row r="126" spans="24:24" x14ac:dyDescent="0.3">
      <c r="X126" s="22" t="s">
        <v>107</v>
      </c>
    </row>
    <row r="127" spans="24:24" x14ac:dyDescent="0.3">
      <c r="X127" s="22" t="s">
        <v>108</v>
      </c>
    </row>
    <row r="128" spans="24:24" x14ac:dyDescent="0.3">
      <c r="X128" s="22" t="s">
        <v>109</v>
      </c>
    </row>
    <row r="129" spans="24:24" x14ac:dyDescent="0.3">
      <c r="X129" s="22" t="s">
        <v>110</v>
      </c>
    </row>
    <row r="130" spans="24:24" x14ac:dyDescent="0.3">
      <c r="X130" s="22" t="s">
        <v>111</v>
      </c>
    </row>
    <row r="131" spans="24:24" x14ac:dyDescent="0.3">
      <c r="X131" s="22" t="s">
        <v>112</v>
      </c>
    </row>
    <row r="132" spans="24:24" x14ac:dyDescent="0.3">
      <c r="X132" s="22" t="s">
        <v>113</v>
      </c>
    </row>
    <row r="133" spans="24:24" x14ac:dyDescent="0.3">
      <c r="X133" s="22" t="s">
        <v>114</v>
      </c>
    </row>
    <row r="134" spans="24:24" x14ac:dyDescent="0.3">
      <c r="X134" s="22" t="s">
        <v>115</v>
      </c>
    </row>
    <row r="135" spans="24:24" x14ac:dyDescent="0.3">
      <c r="X135" s="22" t="s">
        <v>116</v>
      </c>
    </row>
    <row r="136" spans="24:24" x14ac:dyDescent="0.3">
      <c r="X136" s="22" t="s">
        <v>117</v>
      </c>
    </row>
    <row r="137" spans="24:24" x14ac:dyDescent="0.3">
      <c r="X137" s="22" t="s">
        <v>118</v>
      </c>
    </row>
    <row r="138" spans="24:24" x14ac:dyDescent="0.3">
      <c r="X138" s="22" t="s">
        <v>119</v>
      </c>
    </row>
    <row r="139" spans="24:24" x14ac:dyDescent="0.3">
      <c r="X139" s="22" t="s">
        <v>120</v>
      </c>
    </row>
    <row r="140" spans="24:24" x14ac:dyDescent="0.3">
      <c r="X140" s="22" t="s">
        <v>121</v>
      </c>
    </row>
  </sheetData>
  <sheetProtection algorithmName="SHA-512" hashValue="72GrTTW89nTQHsKXic/eeXLyeBZjtejaCvqnUSZUlL4y+DOwpOe0II2f1S9xC7swzg7vEod4gkqKm9TxBoq/8w==" saltValue="DCWB6T98Wn9DBXbJoNfTEQ==" spinCount="100000" sheet="1" objects="1" scenarios="1" selectLockedCells="1"/>
  <mergeCells count="43">
    <mergeCell ref="B63:C63"/>
    <mergeCell ref="B64:C64"/>
    <mergeCell ref="B65:C65"/>
    <mergeCell ref="B66:C66"/>
    <mergeCell ref="B67:C67"/>
    <mergeCell ref="B73:C73"/>
    <mergeCell ref="B68:C68"/>
    <mergeCell ref="B69:C69"/>
    <mergeCell ref="B70:C70"/>
    <mergeCell ref="B71:C71"/>
    <mergeCell ref="B72:C72"/>
    <mergeCell ref="B59:C59"/>
    <mergeCell ref="B60:C60"/>
    <mergeCell ref="B61:C61"/>
    <mergeCell ref="B62:C62"/>
    <mergeCell ref="B50:C50"/>
    <mergeCell ref="A51:E51"/>
    <mergeCell ref="B57:C57"/>
    <mergeCell ref="B54:C54"/>
    <mergeCell ref="B55:C55"/>
    <mergeCell ref="B56:C56"/>
    <mergeCell ref="B58:C58"/>
    <mergeCell ref="B35:C35"/>
    <mergeCell ref="B36:C36"/>
    <mergeCell ref="B37:C37"/>
    <mergeCell ref="B38:C38"/>
    <mergeCell ref="B39:C39"/>
    <mergeCell ref="B49:C49"/>
    <mergeCell ref="B40:C40"/>
    <mergeCell ref="B41:C41"/>
    <mergeCell ref="B42:C42"/>
    <mergeCell ref="B43:C43"/>
    <mergeCell ref="B44:C44"/>
    <mergeCell ref="B45:C45"/>
    <mergeCell ref="B46:C46"/>
    <mergeCell ref="B47:C47"/>
    <mergeCell ref="B48:C48"/>
    <mergeCell ref="F6:G6"/>
    <mergeCell ref="A1:V2"/>
    <mergeCell ref="B31:C31"/>
    <mergeCell ref="B33:C33"/>
    <mergeCell ref="B34:C34"/>
    <mergeCell ref="B32:C32"/>
  </mergeCells>
  <phoneticPr fontId="42" type="noConversion"/>
  <conditionalFormatting sqref="J4:V4">
    <cfRule type="cellIs" dxfId="144" priority="36" operator="equal">
      <formula>0</formula>
    </cfRule>
  </conditionalFormatting>
  <conditionalFormatting sqref="H8:H16">
    <cfRule type="cellIs" dxfId="143" priority="35" operator="equal">
      <formula>0</formula>
    </cfRule>
  </conditionalFormatting>
  <conditionalFormatting sqref="H17:H25">
    <cfRule type="cellIs" dxfId="142" priority="33" operator="equal">
      <formula>0</formula>
    </cfRule>
  </conditionalFormatting>
  <conditionalFormatting sqref="D8:D25">
    <cfRule type="cellIs" dxfId="141" priority="32" operator="equal">
      <formula>0</formula>
    </cfRule>
  </conditionalFormatting>
  <conditionalFormatting sqref="B8">
    <cfRule type="containsBlanks" dxfId="140" priority="37">
      <formula>LEN(TRIM(B8))=0</formula>
    </cfRule>
  </conditionalFormatting>
  <conditionalFormatting sqref="B9:B25">
    <cfRule type="containsBlanks" dxfId="139" priority="29">
      <formula>LEN(TRIM(B9))=0</formula>
    </cfRule>
  </conditionalFormatting>
  <conditionalFormatting sqref="F8:G25">
    <cfRule type="containsBlanks" dxfId="138" priority="28">
      <formula>LEN(TRIM(F8))=0</formula>
    </cfRule>
  </conditionalFormatting>
  <conditionalFormatting sqref="H33:H50">
    <cfRule type="cellIs" dxfId="137" priority="26" operator="equal">
      <formula>0</formula>
    </cfRule>
  </conditionalFormatting>
  <conditionalFormatting sqref="B33">
    <cfRule type="containsBlanks" dxfId="136" priority="27">
      <formula>LEN(TRIM(B33))=0</formula>
    </cfRule>
  </conditionalFormatting>
  <conditionalFormatting sqref="D33:D50">
    <cfRule type="containsBlanks" dxfId="135" priority="10">
      <formula>LEN(TRIM(D33))=0</formula>
    </cfRule>
  </conditionalFormatting>
  <conditionalFormatting sqref="W8:W25">
    <cfRule type="cellIs" dxfId="134" priority="20" operator="equal">
      <formula>0</formula>
    </cfRule>
  </conditionalFormatting>
  <conditionalFormatting sqref="C8:C25">
    <cfRule type="cellIs" dxfId="133" priority="16" operator="equal">
      <formula>0</formula>
    </cfRule>
  </conditionalFormatting>
  <conditionalFormatting sqref="E8:E25">
    <cfRule type="cellIs" dxfId="132" priority="14" operator="equal">
      <formula>0</formula>
    </cfRule>
  </conditionalFormatting>
  <conditionalFormatting sqref="B34:B35">
    <cfRule type="containsBlanks" dxfId="131" priority="12">
      <formula>LEN(TRIM(B34))=0</formula>
    </cfRule>
  </conditionalFormatting>
  <conditionalFormatting sqref="F33:F50">
    <cfRule type="cellIs" dxfId="130" priority="9" operator="equal">
      <formula>0</formula>
    </cfRule>
  </conditionalFormatting>
  <conditionalFormatting sqref="K56:L74">
    <cfRule type="cellIs" dxfId="129" priority="2" operator="equal">
      <formula>0</formula>
    </cfRule>
  </conditionalFormatting>
  <conditionalFormatting sqref="H56:H73">
    <cfRule type="cellIs" dxfId="128" priority="7" operator="equal">
      <formula>0</formula>
    </cfRule>
  </conditionalFormatting>
  <conditionalFormatting sqref="B56:B73">
    <cfRule type="containsBlanks" dxfId="127" priority="8">
      <formula>LEN(TRIM(B56))=0</formula>
    </cfRule>
  </conditionalFormatting>
  <conditionalFormatting sqref="D56:D73">
    <cfRule type="containsBlanks" dxfId="126" priority="5">
      <formula>LEN(TRIM(D56))=0</formula>
    </cfRule>
  </conditionalFormatting>
  <conditionalFormatting sqref="F56:F73">
    <cfRule type="cellIs" dxfId="125" priority="4" operator="equal">
      <formula>0</formula>
    </cfRule>
  </conditionalFormatting>
  <conditionalFormatting sqref="G56:G73">
    <cfRule type="containsBlanks" dxfId="124" priority="3">
      <formula>LEN(TRIM(G56))=0</formula>
    </cfRule>
  </conditionalFormatting>
  <conditionalFormatting sqref="E56:E73">
    <cfRule type="cellIs" dxfId="123" priority="1" operator="equal">
      <formula>0</formula>
    </cfRule>
  </conditionalFormatting>
  <dataValidations xWindow="720" yWindow="769" count="5">
    <dataValidation allowBlank="1" showInputMessage="1" showErrorMessage="1" promptTitle=".::  CONSEIL  ::." prompt="Pour calculer les points utilisés, il faut multiplier les points du travailleur par son régime de travail (ex un travailleur à 10 points qui travaille à 80% n’utilise que 8 points A.P.E.)" sqref="X2 F33:F50 F56:F73"/>
    <dataValidation type="list" allowBlank="1" showErrorMessage="1" promptTitle=".::  CONSEIL  ::." prompt="Pour connaître le montant de la rémunération brute par mois, nous vous invitons à entrer en contact avec votre secrétariat social." sqref="D33:D50">
      <formula1>$W$1:$W$2</formula1>
    </dataValidation>
    <dataValidation allowBlank="1" showInputMessage="1" showErrorMessage="1" promptTitle=".::  CONSEIL  ::." prompt="Vous pouvez trouvez la valeur du point APE sur le site du Forem." sqref="G33:G50 G56:G73"/>
    <dataValidation type="list" allowBlank="1" showInputMessage="1" showErrorMessage="1" sqref="C8:C25">
      <formula1>$Y$2:$Y$7</formula1>
    </dataValidation>
    <dataValidation type="list" allowBlank="1" showErrorMessage="1" promptTitle=".::  CONSEIL  ::." prompt="Pour connaître le montant de la rémunération brute par mois, nous vous invitons à entrer en contact avec votre secrétariat social." sqref="D56:D73">
      <formula1>$X$56:$X$57</formula1>
    </dataValidation>
  </dataValidations>
  <pageMargins left="0.70866141732283472" right="0.70866141732283472" top="0.74803149606299213" bottom="0.74803149606299213" header="0.31496062992125984" footer="0.31496062992125984"/>
  <pageSetup paperSize="9" scale="80" fitToWidth="0" fitToHeight="0" orientation="landscape" r:id="rId1"/>
  <headerFooter>
    <oddHeader>&amp;R&amp;D</oddHeader>
    <oddFooter>&amp;L&amp;G&amp;R&amp;P/&amp;N</oddFooter>
  </headerFooter>
  <colBreaks count="1" manualBreakCount="1">
    <brk id="24" max="1048575" man="1"/>
  </colBreaks>
  <ignoredErrors>
    <ignoredError sqref="J10:V25 K8:V8 K9:V9" unlocked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30" r:id="rId5" name="Button 10">
              <controlPr defaultSize="0" print="0" autoFill="0" autoPict="0" macro="[0]!Bouton26_Cliquer" altText="Allez à (navigation entre les onglets)">
                <anchor moveWithCells="1" sizeWithCells="1">
                  <from>
                    <xdr:col>23</xdr:col>
                    <xdr:colOff>160020</xdr:colOff>
                    <xdr:row>0</xdr:row>
                    <xdr:rowOff>182880</xdr:rowOff>
                  </from>
                  <to>
                    <xdr:col>27</xdr:col>
                    <xdr:colOff>312420</xdr:colOff>
                    <xdr:row>3</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0"/>
  <dimension ref="A1:R407"/>
  <sheetViews>
    <sheetView showGridLines="0" zoomScaleNormal="100" workbookViewId="0">
      <selection activeCell="B57" sqref="B57"/>
    </sheetView>
  </sheetViews>
  <sheetFormatPr baseColWidth="10" defaultColWidth="11.44140625" defaultRowHeight="14.4" x14ac:dyDescent="0.3"/>
  <cols>
    <col min="1" max="1" width="15.109375" style="15" customWidth="1"/>
    <col min="2" max="2" width="18.44140625" style="15" customWidth="1"/>
    <col min="3" max="3" width="16.6640625" style="15" customWidth="1"/>
    <col min="4" max="4" width="11.5546875" style="15" customWidth="1"/>
    <col min="5" max="5" width="12.88671875" style="15" customWidth="1"/>
    <col min="6" max="6" width="24.33203125" style="15" bestFit="1" customWidth="1"/>
    <col min="7" max="7" width="15.88671875" style="15" bestFit="1" customWidth="1"/>
    <col min="8" max="8" width="23.5546875" style="15" customWidth="1"/>
    <col min="9" max="10" width="11.44140625" style="15"/>
    <col min="11" max="11" width="19.88671875" style="15" customWidth="1"/>
    <col min="12" max="13" width="15" style="15" bestFit="1" customWidth="1"/>
    <col min="14" max="16384" width="11.44140625" style="15"/>
  </cols>
  <sheetData>
    <row r="1" spans="1:18" s="14" customFormat="1" ht="26.25" customHeight="1" x14ac:dyDescent="0.3">
      <c r="A1" s="301" t="s">
        <v>312</v>
      </c>
      <c r="B1" s="301"/>
      <c r="C1" s="301"/>
      <c r="D1" s="301"/>
      <c r="E1" s="301"/>
      <c r="F1" s="301"/>
      <c r="G1" s="301"/>
      <c r="H1" s="301"/>
      <c r="I1" s="301"/>
      <c r="J1" s="15"/>
      <c r="K1" s="15"/>
      <c r="L1" s="15"/>
      <c r="N1" s="15"/>
      <c r="O1" s="15"/>
      <c r="P1" s="15"/>
      <c r="Q1" s="15"/>
      <c r="R1" s="15"/>
    </row>
    <row r="2" spans="1:18" s="14" customFormat="1" hidden="1" x14ac:dyDescent="0.3">
      <c r="A2" s="358"/>
      <c r="B2" s="358"/>
      <c r="C2" s="358"/>
      <c r="D2" s="358"/>
      <c r="E2" s="111">
        <v>43905</v>
      </c>
      <c r="F2" s="111">
        <f>+G2</f>
        <v>44075</v>
      </c>
      <c r="G2" s="112" cm="1">
        <f t="array" ref="G2:I2">+'Formulaire de demande'!G49:I49</f>
        <v>44075</v>
      </c>
      <c r="H2" s="14">
        <v>0</v>
      </c>
      <c r="I2" s="14">
        <v>0</v>
      </c>
      <c r="L2" s="111">
        <v>43905</v>
      </c>
      <c r="M2" s="111">
        <f>+G2</f>
        <v>44075</v>
      </c>
      <c r="N2" s="15"/>
      <c r="O2" s="15"/>
      <c r="P2" s="15"/>
      <c r="Q2" s="15"/>
      <c r="R2" s="15"/>
    </row>
    <row r="3" spans="1:18" s="14" customFormat="1" ht="18.75" hidden="1" customHeight="1" x14ac:dyDescent="0.35">
      <c r="A3" s="337" t="s">
        <v>134</v>
      </c>
      <c r="B3" s="338"/>
      <c r="C3" s="338"/>
      <c r="D3" s="338"/>
      <c r="E3" s="42">
        <f>+E5+E7+E23</f>
        <v>0</v>
      </c>
      <c r="F3" s="67"/>
      <c r="G3" s="15"/>
      <c r="H3" s="338" t="s">
        <v>135</v>
      </c>
      <c r="I3" s="338"/>
      <c r="J3" s="338"/>
      <c r="K3" s="338"/>
      <c r="L3" s="42">
        <f>+L5+L9+L11+L13+L15+L19</f>
        <v>0</v>
      </c>
      <c r="M3" s="42">
        <f>+M5+M9+M11+M13+M15+M19</f>
        <v>0</v>
      </c>
    </row>
    <row r="4" spans="1:18" s="14" customFormat="1" hidden="1" x14ac:dyDescent="0.3">
      <c r="A4" s="35"/>
      <c r="B4" s="24"/>
      <c r="C4" s="24"/>
      <c r="D4" s="24"/>
      <c r="E4" s="43"/>
      <c r="F4" s="24"/>
      <c r="G4" s="15"/>
      <c r="H4" s="24"/>
      <c r="I4" s="24"/>
      <c r="J4" s="24"/>
      <c r="K4" s="24"/>
      <c r="L4" s="43"/>
      <c r="M4" s="43"/>
    </row>
    <row r="5" spans="1:18" s="14" customFormat="1" hidden="1" x14ac:dyDescent="0.3">
      <c r="A5" s="339" t="s">
        <v>137</v>
      </c>
      <c r="B5" s="340"/>
      <c r="C5" s="340"/>
      <c r="D5" s="340"/>
      <c r="E5" s="34">
        <v>0</v>
      </c>
      <c r="F5" s="68"/>
      <c r="G5" s="15"/>
      <c r="H5" s="340"/>
      <c r="I5" s="340"/>
      <c r="J5" s="340"/>
      <c r="K5" s="340"/>
      <c r="L5" s="49">
        <f>+L6+L7</f>
        <v>0</v>
      </c>
      <c r="M5" s="49">
        <f>+M6+M7</f>
        <v>0</v>
      </c>
    </row>
    <row r="6" spans="1:18" s="14" customFormat="1" hidden="1" x14ac:dyDescent="0.3">
      <c r="A6" s="35"/>
      <c r="B6" s="24"/>
      <c r="C6" s="24"/>
      <c r="D6" s="24"/>
      <c r="E6" s="43"/>
      <c r="F6" s="24"/>
      <c r="G6" s="15"/>
      <c r="H6" s="24" t="s">
        <v>196</v>
      </c>
      <c r="I6" s="24"/>
      <c r="J6" s="24"/>
      <c r="K6" s="24"/>
      <c r="L6" s="44">
        <v>0</v>
      </c>
      <c r="M6" s="44">
        <v>0</v>
      </c>
    </row>
    <row r="7" spans="1:18" s="14" customFormat="1" hidden="1" x14ac:dyDescent="0.3">
      <c r="A7" s="339" t="s">
        <v>139</v>
      </c>
      <c r="B7" s="340"/>
      <c r="C7" s="340"/>
      <c r="D7" s="340"/>
      <c r="E7" s="34">
        <f>+E9+E11+E13+E21</f>
        <v>0</v>
      </c>
      <c r="F7" s="68"/>
      <c r="G7" s="15"/>
      <c r="H7" s="24" t="s">
        <v>197</v>
      </c>
      <c r="I7" s="24"/>
      <c r="J7" s="24"/>
      <c r="K7" s="24"/>
      <c r="L7" s="44">
        <v>0</v>
      </c>
      <c r="M7" s="44">
        <v>0</v>
      </c>
    </row>
    <row r="8" spans="1:18" s="14" customFormat="1" hidden="1" x14ac:dyDescent="0.3">
      <c r="A8" s="27"/>
      <c r="B8" s="25"/>
      <c r="C8" s="25"/>
      <c r="D8" s="25"/>
      <c r="E8" s="28"/>
      <c r="F8" s="69"/>
      <c r="H8" s="25"/>
      <c r="I8" s="25"/>
      <c r="J8" s="25"/>
      <c r="K8" s="25"/>
      <c r="L8" s="29"/>
      <c r="M8" s="29"/>
      <c r="N8" s="15"/>
      <c r="O8" s="15"/>
      <c r="P8" s="15"/>
      <c r="Q8" s="15"/>
      <c r="R8" s="15"/>
    </row>
    <row r="9" spans="1:18" s="14" customFormat="1" hidden="1" x14ac:dyDescent="0.3">
      <c r="A9" s="36" t="s">
        <v>142</v>
      </c>
      <c r="B9" s="37" t="s">
        <v>190</v>
      </c>
      <c r="C9" s="38"/>
      <c r="D9" s="24"/>
      <c r="E9" s="34">
        <v>0</v>
      </c>
      <c r="F9" s="68"/>
      <c r="G9" s="15"/>
      <c r="H9" s="340"/>
      <c r="I9" s="340"/>
      <c r="J9" s="340"/>
      <c r="K9" s="340"/>
      <c r="L9" s="34">
        <v>0</v>
      </c>
      <c r="M9" s="34">
        <v>0</v>
      </c>
    </row>
    <row r="10" spans="1:18" s="14" customFormat="1" hidden="1" x14ac:dyDescent="0.3">
      <c r="A10" s="36"/>
      <c r="B10" s="37"/>
      <c r="C10" s="38"/>
      <c r="D10" s="24"/>
      <c r="E10" s="41"/>
      <c r="F10" s="70"/>
      <c r="G10" s="15"/>
      <c r="H10" s="25"/>
      <c r="I10" s="25"/>
      <c r="J10" s="25"/>
      <c r="K10" s="25"/>
      <c r="L10" s="29"/>
      <c r="M10" s="29"/>
    </row>
    <row r="11" spans="1:18" s="14" customFormat="1" hidden="1" x14ac:dyDescent="0.3">
      <c r="A11" s="36" t="s">
        <v>166</v>
      </c>
      <c r="B11" s="37" t="s">
        <v>191</v>
      </c>
      <c r="C11" s="38"/>
      <c r="D11" s="24"/>
      <c r="E11" s="34">
        <v>0</v>
      </c>
      <c r="F11" s="68"/>
      <c r="G11" s="15"/>
      <c r="H11" s="340"/>
      <c r="I11" s="340"/>
      <c r="J11" s="340"/>
      <c r="K11" s="340"/>
      <c r="L11" s="34">
        <v>0</v>
      </c>
      <c r="M11" s="34">
        <v>0</v>
      </c>
    </row>
    <row r="12" spans="1:18" s="14" customFormat="1" hidden="1" x14ac:dyDescent="0.3">
      <c r="A12" s="36"/>
      <c r="B12" s="37"/>
      <c r="C12" s="38"/>
      <c r="D12" s="24"/>
      <c r="E12" s="41"/>
      <c r="F12" s="70"/>
      <c r="G12" s="15"/>
      <c r="H12" s="25"/>
      <c r="I12" s="25"/>
      <c r="J12" s="25"/>
      <c r="K12" s="25"/>
      <c r="L12" s="29"/>
      <c r="M12" s="29"/>
    </row>
    <row r="13" spans="1:18" s="14" customFormat="1" hidden="1" x14ac:dyDescent="0.3">
      <c r="A13" s="36" t="s">
        <v>144</v>
      </c>
      <c r="B13" s="37" t="s">
        <v>145</v>
      </c>
      <c r="C13" s="38"/>
      <c r="D13" s="24"/>
      <c r="E13" s="46">
        <f>SUM(E14:E19)</f>
        <v>0</v>
      </c>
      <c r="F13" s="71"/>
      <c r="G13" s="15"/>
      <c r="H13" s="340"/>
      <c r="I13" s="340"/>
      <c r="J13" s="340"/>
      <c r="K13" s="340"/>
      <c r="L13" s="34">
        <v>0</v>
      </c>
      <c r="M13" s="34">
        <v>0</v>
      </c>
    </row>
    <row r="14" spans="1:18" s="14" customFormat="1" hidden="1" x14ac:dyDescent="0.3">
      <c r="A14" s="35"/>
      <c r="B14" s="107" t="s">
        <v>175</v>
      </c>
      <c r="C14" s="107"/>
      <c r="D14" s="107"/>
      <c r="E14" s="44">
        <v>0</v>
      </c>
      <c r="F14" s="72"/>
      <c r="G14" s="15"/>
      <c r="H14" s="25"/>
      <c r="I14" s="25"/>
      <c r="J14" s="25"/>
      <c r="K14" s="25"/>
      <c r="L14" s="29"/>
      <c r="M14" s="29"/>
    </row>
    <row r="15" spans="1:18" s="14" customFormat="1" hidden="1" x14ac:dyDescent="0.3">
      <c r="A15" s="35"/>
      <c r="B15" s="107" t="s">
        <v>176</v>
      </c>
      <c r="C15" s="107" t="s">
        <v>147</v>
      </c>
      <c r="D15" s="107"/>
      <c r="E15" s="44">
        <v>0</v>
      </c>
      <c r="F15" s="72"/>
      <c r="G15" s="15"/>
      <c r="H15" s="340" t="s">
        <v>145</v>
      </c>
      <c r="I15" s="340"/>
      <c r="J15" s="340"/>
      <c r="K15" s="340"/>
      <c r="L15" s="34">
        <f>+L16+L17</f>
        <v>0</v>
      </c>
      <c r="M15" s="34">
        <f>+M16+M17</f>
        <v>0</v>
      </c>
    </row>
    <row r="16" spans="1:18" s="14" customFormat="1" hidden="1" x14ac:dyDescent="0.3">
      <c r="A16" s="35"/>
      <c r="B16" s="24" t="s">
        <v>177</v>
      </c>
      <c r="C16" s="24"/>
      <c r="D16" s="24"/>
      <c r="E16" s="44">
        <v>0</v>
      </c>
      <c r="F16" s="72"/>
      <c r="G16" s="15"/>
      <c r="H16" s="107" t="s">
        <v>180</v>
      </c>
      <c r="I16" s="107"/>
      <c r="J16" s="107"/>
      <c r="K16" s="107"/>
      <c r="L16" s="44">
        <v>0</v>
      </c>
      <c r="M16" s="44">
        <v>0</v>
      </c>
    </row>
    <row r="17" spans="1:13" s="14" customFormat="1" hidden="1" x14ac:dyDescent="0.3">
      <c r="A17" s="35"/>
      <c r="B17" s="24" t="s">
        <v>178</v>
      </c>
      <c r="C17" s="24"/>
      <c r="D17" s="24"/>
      <c r="E17" s="44">
        <v>0</v>
      </c>
      <c r="F17" s="72"/>
      <c r="G17" s="15"/>
      <c r="H17" s="107" t="s">
        <v>152</v>
      </c>
      <c r="I17" s="107"/>
      <c r="J17" s="107"/>
      <c r="K17" s="107"/>
      <c r="L17" s="44">
        <v>0</v>
      </c>
      <c r="M17" s="44">
        <v>0</v>
      </c>
    </row>
    <row r="18" spans="1:13" s="14" customFormat="1" hidden="1" x14ac:dyDescent="0.3">
      <c r="A18" s="35"/>
      <c r="B18" s="24" t="s">
        <v>179</v>
      </c>
      <c r="C18" s="24"/>
      <c r="D18" s="24"/>
      <c r="E18" s="44">
        <v>0</v>
      </c>
      <c r="F18" s="72"/>
      <c r="G18" s="15"/>
      <c r="H18" s="24"/>
      <c r="I18" s="24"/>
      <c r="J18" s="24"/>
      <c r="K18" s="24"/>
      <c r="L18" s="43"/>
      <c r="M18" s="43"/>
    </row>
    <row r="19" spans="1:13" s="14" customFormat="1" hidden="1" x14ac:dyDescent="0.3">
      <c r="A19" s="35"/>
      <c r="B19" s="24" t="s">
        <v>181</v>
      </c>
      <c r="C19" s="24"/>
      <c r="D19" s="24"/>
      <c r="E19" s="44">
        <v>0</v>
      </c>
      <c r="F19" s="72"/>
      <c r="G19" s="15"/>
      <c r="H19" s="340" t="s">
        <v>145</v>
      </c>
      <c r="I19" s="340"/>
      <c r="J19" s="340"/>
      <c r="K19" s="340"/>
      <c r="L19" s="34">
        <v>0</v>
      </c>
      <c r="M19" s="34">
        <v>0</v>
      </c>
    </row>
    <row r="20" spans="1:13" s="14" customFormat="1" ht="15" hidden="1" customHeight="1" x14ac:dyDescent="0.3">
      <c r="A20" s="35"/>
      <c r="B20" s="24"/>
      <c r="C20" s="24"/>
      <c r="D20" s="24"/>
      <c r="E20" s="44"/>
      <c r="F20" s="72"/>
      <c r="G20" s="15"/>
      <c r="H20" s="25"/>
      <c r="I20" s="25"/>
      <c r="J20" s="25"/>
      <c r="K20" s="25"/>
      <c r="L20" s="29"/>
      <c r="M20" s="29"/>
    </row>
    <row r="21" spans="1:13" s="14" customFormat="1" ht="18" hidden="1" customHeight="1" x14ac:dyDescent="0.35">
      <c r="A21" s="36" t="s">
        <v>192</v>
      </c>
      <c r="B21" s="37" t="s">
        <v>193</v>
      </c>
      <c r="C21" s="38"/>
      <c r="D21" s="24"/>
      <c r="E21" s="34">
        <v>0</v>
      </c>
      <c r="F21" s="68"/>
      <c r="G21" s="15"/>
      <c r="H21" s="343" t="s">
        <v>154</v>
      </c>
      <c r="I21" s="343"/>
      <c r="J21" s="343"/>
      <c r="K21" s="343"/>
      <c r="L21" s="113">
        <f>+L23+L24</f>
        <v>0</v>
      </c>
      <c r="M21" s="113">
        <f>+M23+M24</f>
        <v>0</v>
      </c>
    </row>
    <row r="22" spans="1:13" s="14" customFormat="1" ht="15" hidden="1" customHeight="1" x14ac:dyDescent="0.3">
      <c r="A22" s="27"/>
      <c r="B22" s="25"/>
      <c r="C22" s="25"/>
      <c r="D22" s="25"/>
      <c r="E22" s="28"/>
      <c r="F22" s="69"/>
      <c r="G22" s="15"/>
      <c r="H22" s="107"/>
      <c r="I22" s="107"/>
      <c r="J22" s="107"/>
      <c r="K22" s="107"/>
      <c r="L22" s="44"/>
      <c r="M22" s="44"/>
    </row>
    <row r="23" spans="1:13" s="14" customFormat="1" hidden="1" x14ac:dyDescent="0.3">
      <c r="A23" s="339" t="s">
        <v>194</v>
      </c>
      <c r="B23" s="340"/>
      <c r="C23" s="340"/>
      <c r="D23" s="340"/>
      <c r="E23" s="34">
        <v>0</v>
      </c>
      <c r="F23" s="68"/>
      <c r="G23" s="15"/>
      <c r="H23" s="37" t="s">
        <v>199</v>
      </c>
      <c r="I23" s="38"/>
      <c r="J23" s="38"/>
      <c r="K23" s="24"/>
      <c r="L23" s="34">
        <v>0</v>
      </c>
      <c r="M23" s="34">
        <v>0</v>
      </c>
    </row>
    <row r="24" spans="1:13" s="14" customFormat="1" hidden="1" x14ac:dyDescent="0.3">
      <c r="A24" s="36"/>
      <c r="B24" s="37"/>
      <c r="C24" s="38"/>
      <c r="D24" s="24"/>
      <c r="E24" s="41"/>
      <c r="F24" s="70"/>
      <c r="G24" s="15"/>
      <c r="H24" s="37" t="s">
        <v>200</v>
      </c>
      <c r="I24" s="38"/>
      <c r="J24" s="38"/>
      <c r="K24" s="24"/>
      <c r="L24" s="34">
        <v>0</v>
      </c>
      <c r="M24" s="34">
        <v>0</v>
      </c>
    </row>
    <row r="25" spans="1:13" s="14" customFormat="1" ht="18.75" hidden="1" customHeight="1" x14ac:dyDescent="0.35">
      <c r="A25" s="342" t="s">
        <v>153</v>
      </c>
      <c r="B25" s="343"/>
      <c r="C25" s="343"/>
      <c r="D25" s="343"/>
      <c r="E25" s="45">
        <f>+E27+E33+E35+E41+E43+E47</f>
        <v>4700</v>
      </c>
      <c r="F25" s="67"/>
      <c r="G25" s="15"/>
      <c r="H25" s="24"/>
      <c r="I25" s="24"/>
      <c r="J25" s="24"/>
      <c r="K25" s="24"/>
      <c r="L25" s="43"/>
      <c r="M25" s="43"/>
    </row>
    <row r="26" spans="1:13" s="14" customFormat="1" ht="18" hidden="1" x14ac:dyDescent="0.35">
      <c r="A26" s="36"/>
      <c r="B26" s="37"/>
      <c r="C26" s="38"/>
      <c r="D26" s="24"/>
      <c r="E26" s="41"/>
      <c r="F26" s="70"/>
      <c r="G26" s="15"/>
      <c r="H26" s="343" t="s">
        <v>156</v>
      </c>
      <c r="I26" s="343"/>
      <c r="J26" s="343"/>
      <c r="K26" s="343"/>
      <c r="L26" s="45">
        <f>+L28+L34+L45</f>
        <v>429000</v>
      </c>
      <c r="M26" s="45">
        <f>+M28+M34+M45</f>
        <v>403000</v>
      </c>
    </row>
    <row r="27" spans="1:13" s="14" customFormat="1" ht="15" hidden="1" customHeight="1" x14ac:dyDescent="0.3">
      <c r="A27" s="339" t="s">
        <v>155</v>
      </c>
      <c r="B27" s="340"/>
      <c r="C27" s="340"/>
      <c r="D27" s="340"/>
      <c r="E27" s="34">
        <f>+E28+E30</f>
        <v>0</v>
      </c>
      <c r="F27" s="68"/>
      <c r="G27" s="15"/>
      <c r="H27" s="24"/>
      <c r="I27" s="24"/>
      <c r="J27" s="24"/>
      <c r="K27" s="24"/>
      <c r="L27" s="43"/>
      <c r="M27" s="43"/>
    </row>
    <row r="28" spans="1:13" s="14" customFormat="1" ht="15" hidden="1" customHeight="1" x14ac:dyDescent="0.3">
      <c r="A28" s="36" t="s">
        <v>162</v>
      </c>
      <c r="B28" s="37" t="s">
        <v>163</v>
      </c>
      <c r="C28" s="38"/>
      <c r="D28" s="24"/>
      <c r="E28" s="41">
        <f>+E29</f>
        <v>0</v>
      </c>
      <c r="F28" s="70"/>
      <c r="G28" s="15"/>
      <c r="H28" s="339" t="s">
        <v>158</v>
      </c>
      <c r="I28" s="340"/>
      <c r="J28" s="340"/>
      <c r="K28" s="340"/>
      <c r="L28" s="47">
        <f>+L30+L31</f>
        <v>364000</v>
      </c>
      <c r="M28" s="47">
        <f>+M30+M31</f>
        <v>336000</v>
      </c>
    </row>
    <row r="29" spans="1:13" s="14" customFormat="1" hidden="1" x14ac:dyDescent="0.3">
      <c r="A29" s="35"/>
      <c r="B29" s="107" t="s">
        <v>182</v>
      </c>
      <c r="C29" s="107"/>
      <c r="D29" s="107"/>
      <c r="E29" s="44">
        <v>0</v>
      </c>
      <c r="F29" s="72"/>
      <c r="G29" s="15"/>
      <c r="H29" s="24"/>
      <c r="I29" s="24"/>
      <c r="J29" s="24"/>
      <c r="K29" s="24"/>
      <c r="L29" s="43"/>
      <c r="M29" s="43"/>
    </row>
    <row r="30" spans="1:13" s="14" customFormat="1" hidden="1" x14ac:dyDescent="0.3">
      <c r="A30" s="36" t="s">
        <v>166</v>
      </c>
      <c r="B30" s="37" t="s">
        <v>167</v>
      </c>
      <c r="C30" s="38"/>
      <c r="D30" s="24"/>
      <c r="E30" s="41">
        <f>+E31</f>
        <v>0</v>
      </c>
      <c r="F30" s="70"/>
      <c r="G30" s="15"/>
      <c r="H30" s="36" t="s">
        <v>162</v>
      </c>
      <c r="I30" s="37" t="s">
        <v>201</v>
      </c>
      <c r="J30" s="36"/>
      <c r="K30" s="37"/>
      <c r="L30" s="84">
        <f>+D92-G92</f>
        <v>364000</v>
      </c>
      <c r="M30" s="84">
        <f>+E92-H92</f>
        <v>336000</v>
      </c>
    </row>
    <row r="31" spans="1:13" s="14" customFormat="1" hidden="1" x14ac:dyDescent="0.3">
      <c r="A31" s="36"/>
      <c r="B31" s="107" t="s">
        <v>184</v>
      </c>
      <c r="C31" s="107"/>
      <c r="D31" s="107"/>
      <c r="E31" s="44">
        <v>0</v>
      </c>
      <c r="F31" s="72"/>
      <c r="G31" s="15"/>
      <c r="H31" s="36" t="s">
        <v>149</v>
      </c>
      <c r="I31" s="37" t="s">
        <v>164</v>
      </c>
      <c r="J31" s="36"/>
      <c r="K31" s="37"/>
      <c r="L31" s="41">
        <f>+L32</f>
        <v>0</v>
      </c>
      <c r="M31" s="41">
        <f>+M32</f>
        <v>0</v>
      </c>
    </row>
    <row r="32" spans="1:13" s="14" customFormat="1" hidden="1" x14ac:dyDescent="0.3">
      <c r="A32" s="35"/>
      <c r="B32" s="24"/>
      <c r="C32" s="24"/>
      <c r="D32" s="24"/>
      <c r="E32" s="43"/>
      <c r="F32" s="24"/>
      <c r="G32" s="15"/>
      <c r="H32" s="27"/>
      <c r="I32" s="107" t="s">
        <v>183</v>
      </c>
      <c r="J32" s="27"/>
      <c r="K32" s="107"/>
      <c r="L32" s="44">
        <v>0</v>
      </c>
      <c r="M32" s="44">
        <v>0</v>
      </c>
    </row>
    <row r="33" spans="1:13" s="14" customFormat="1" hidden="1" x14ac:dyDescent="0.3">
      <c r="A33" s="339" t="s">
        <v>157</v>
      </c>
      <c r="B33" s="340"/>
      <c r="C33" s="340"/>
      <c r="D33" s="340"/>
      <c r="E33" s="34">
        <v>0</v>
      </c>
      <c r="F33" s="68"/>
      <c r="G33" s="15"/>
      <c r="H33" s="25"/>
      <c r="I33" s="25"/>
      <c r="J33" s="25"/>
      <c r="K33" s="25"/>
      <c r="L33" s="29"/>
      <c r="M33" s="29"/>
    </row>
    <row r="34" spans="1:13" s="14" customFormat="1" hidden="1" x14ac:dyDescent="0.3">
      <c r="A34" s="35"/>
      <c r="B34" s="24"/>
      <c r="C34" s="24"/>
      <c r="D34" s="24"/>
      <c r="E34" s="43"/>
      <c r="F34" s="24"/>
      <c r="G34" s="15"/>
      <c r="H34" s="340" t="s">
        <v>161</v>
      </c>
      <c r="I34" s="340"/>
      <c r="J34" s="340"/>
      <c r="K34" s="340"/>
      <c r="L34" s="34">
        <f>+L35+L36+L37+L39+L43</f>
        <v>65000</v>
      </c>
      <c r="M34" s="34">
        <f>+M35+M36+M37+M39+M43</f>
        <v>67000</v>
      </c>
    </row>
    <row r="35" spans="1:13" s="14" customFormat="1" hidden="1" x14ac:dyDescent="0.3">
      <c r="A35" s="339" t="s">
        <v>160</v>
      </c>
      <c r="B35" s="340"/>
      <c r="C35" s="340"/>
      <c r="D35" s="340"/>
      <c r="E35" s="47">
        <f>+E36+E38</f>
        <v>3500</v>
      </c>
      <c r="F35" s="73"/>
      <c r="G35" s="15"/>
      <c r="H35" s="36" t="s">
        <v>162</v>
      </c>
      <c r="I35" s="37" t="s">
        <v>202</v>
      </c>
      <c r="J35" s="38"/>
      <c r="K35" s="24"/>
      <c r="L35" s="84">
        <v>0</v>
      </c>
      <c r="M35" s="84">
        <v>0</v>
      </c>
    </row>
    <row r="36" spans="1:13" s="14" customFormat="1" ht="15" hidden="1" customHeight="1" x14ac:dyDescent="0.3">
      <c r="A36" s="36" t="s">
        <v>162</v>
      </c>
      <c r="B36" s="37" t="s">
        <v>163</v>
      </c>
      <c r="C36" s="38"/>
      <c r="D36" s="24"/>
      <c r="E36" s="41">
        <f>+E37</f>
        <v>1000</v>
      </c>
      <c r="F36" s="70"/>
      <c r="G36" s="15"/>
      <c r="H36" s="36" t="s">
        <v>166</v>
      </c>
      <c r="I36" s="37" t="s">
        <v>201</v>
      </c>
      <c r="J36" s="38"/>
      <c r="K36" s="24"/>
      <c r="L36" s="84">
        <f>+G92</f>
        <v>36000</v>
      </c>
      <c r="M36" s="84">
        <f>+H92</f>
        <v>26000</v>
      </c>
    </row>
    <row r="37" spans="1:13" s="14" customFormat="1" hidden="1" x14ac:dyDescent="0.3">
      <c r="A37" s="35"/>
      <c r="B37" s="344" t="s">
        <v>182</v>
      </c>
      <c r="C37" s="344"/>
      <c r="D37" s="344"/>
      <c r="E37" s="44">
        <f>+D76</f>
        <v>1000</v>
      </c>
      <c r="F37" s="44">
        <f>+E76</f>
        <v>1500</v>
      </c>
      <c r="G37" s="15"/>
      <c r="H37" s="36" t="s">
        <v>144</v>
      </c>
      <c r="I37" s="37" t="s">
        <v>164</v>
      </c>
      <c r="J37" s="38"/>
      <c r="K37" s="24"/>
      <c r="L37" s="41">
        <f>+L38</f>
        <v>10000</v>
      </c>
      <c r="M37" s="41">
        <f>+M38</f>
        <v>15000</v>
      </c>
    </row>
    <row r="38" spans="1:13" s="14" customFormat="1" hidden="1" x14ac:dyDescent="0.3">
      <c r="A38" s="36" t="s">
        <v>166</v>
      </c>
      <c r="B38" s="37" t="s">
        <v>167</v>
      </c>
      <c r="C38" s="38"/>
      <c r="D38" s="24"/>
      <c r="E38" s="41">
        <f>+E39</f>
        <v>2500</v>
      </c>
      <c r="F38" s="41">
        <f>+F39</f>
        <v>5000</v>
      </c>
      <c r="G38" s="15"/>
      <c r="H38" s="35"/>
      <c r="I38" s="107" t="s">
        <v>183</v>
      </c>
      <c r="J38" s="107"/>
      <c r="K38" s="107"/>
      <c r="L38" s="44">
        <f>+D123</f>
        <v>10000</v>
      </c>
      <c r="M38" s="44">
        <f>+E123</f>
        <v>15000</v>
      </c>
    </row>
    <row r="39" spans="1:13" s="14" customFormat="1" hidden="1" x14ac:dyDescent="0.3">
      <c r="A39" s="36"/>
      <c r="B39" s="344" t="s">
        <v>167</v>
      </c>
      <c r="C39" s="344"/>
      <c r="D39" s="344"/>
      <c r="E39" s="44">
        <f>+D82-D76</f>
        <v>2500</v>
      </c>
      <c r="F39" s="44">
        <f>+E82-E76</f>
        <v>5000</v>
      </c>
      <c r="G39" s="15"/>
      <c r="H39" s="36" t="s">
        <v>192</v>
      </c>
      <c r="I39" s="37" t="s">
        <v>168</v>
      </c>
      <c r="J39" s="38"/>
      <c r="K39" s="24"/>
      <c r="L39" s="41">
        <f>+L40+L41+L42</f>
        <v>14000</v>
      </c>
      <c r="M39" s="41">
        <f>+M40+M41+M42</f>
        <v>19000</v>
      </c>
    </row>
    <row r="40" spans="1:13" s="14" customFormat="1" hidden="1" x14ac:dyDescent="0.3">
      <c r="A40" s="27"/>
      <c r="B40" s="25"/>
      <c r="C40" s="25"/>
      <c r="D40" s="25"/>
      <c r="E40" s="28"/>
      <c r="F40" s="69"/>
      <c r="G40" s="15"/>
      <c r="H40" s="36"/>
      <c r="I40" s="107" t="s">
        <v>185</v>
      </c>
      <c r="J40" s="107"/>
      <c r="K40" s="107"/>
      <c r="L40" s="44">
        <f t="shared" ref="L40:M42" si="0">+D127</f>
        <v>5000</v>
      </c>
      <c r="M40" s="44">
        <f t="shared" si="0"/>
        <v>7000</v>
      </c>
    </row>
    <row r="41" spans="1:13" s="14" customFormat="1" hidden="1" x14ac:dyDescent="0.3">
      <c r="A41" s="339" t="s">
        <v>170</v>
      </c>
      <c r="B41" s="340"/>
      <c r="C41" s="340"/>
      <c r="D41" s="340"/>
      <c r="E41" s="34">
        <v>0</v>
      </c>
      <c r="F41" s="68"/>
      <c r="G41" s="15"/>
      <c r="H41" s="35"/>
      <c r="I41" s="107" t="s">
        <v>186</v>
      </c>
      <c r="J41" s="107"/>
      <c r="K41" s="107"/>
      <c r="L41" s="44">
        <f t="shared" si="0"/>
        <v>6000</v>
      </c>
      <c r="M41" s="44">
        <f t="shared" si="0"/>
        <v>7000</v>
      </c>
    </row>
    <row r="42" spans="1:13" s="14" customFormat="1" hidden="1" x14ac:dyDescent="0.3">
      <c r="A42" s="35"/>
      <c r="B42" s="24"/>
      <c r="C42" s="24"/>
      <c r="D42" s="24"/>
      <c r="E42" s="43"/>
      <c r="F42" s="24"/>
      <c r="G42" s="15"/>
      <c r="H42" s="35"/>
      <c r="I42" s="107" t="s">
        <v>187</v>
      </c>
      <c r="J42" s="107"/>
      <c r="K42" s="107"/>
      <c r="L42" s="44">
        <f t="shared" si="0"/>
        <v>3000</v>
      </c>
      <c r="M42" s="44">
        <f t="shared" si="0"/>
        <v>5000</v>
      </c>
    </row>
    <row r="43" spans="1:13" s="14" customFormat="1" hidden="1" x14ac:dyDescent="0.3">
      <c r="A43" s="339" t="s">
        <v>172</v>
      </c>
      <c r="B43" s="340"/>
      <c r="C43" s="340"/>
      <c r="D43" s="340"/>
      <c r="E43" s="34">
        <f>SUM(E44:E45)</f>
        <v>1200</v>
      </c>
      <c r="F43" s="68"/>
      <c r="G43" s="15"/>
      <c r="H43" s="36" t="s">
        <v>203</v>
      </c>
      <c r="I43" s="37" t="s">
        <v>204</v>
      </c>
      <c r="J43" s="38"/>
      <c r="K43" s="24"/>
      <c r="L43" s="85">
        <f>+D138</f>
        <v>5000</v>
      </c>
      <c r="M43" s="85">
        <f>+E138</f>
        <v>7000</v>
      </c>
    </row>
    <row r="44" spans="1:13" s="14" customFormat="1" hidden="1" x14ac:dyDescent="0.3">
      <c r="A44" s="35"/>
      <c r="B44" s="24" t="s">
        <v>188</v>
      </c>
      <c r="C44" s="24"/>
      <c r="D44" s="24"/>
      <c r="E44" s="44">
        <f>+B62</f>
        <v>1000</v>
      </c>
      <c r="F44" s="72">
        <f>+C62</f>
        <v>1500</v>
      </c>
      <c r="G44" s="15"/>
      <c r="H44" s="25"/>
      <c r="I44" s="25"/>
      <c r="J44" s="25"/>
      <c r="K44" s="25"/>
      <c r="L44" s="29"/>
      <c r="M44" s="29"/>
    </row>
    <row r="45" spans="1:13" s="14" customFormat="1" hidden="1" x14ac:dyDescent="0.3">
      <c r="A45" s="35"/>
      <c r="B45" s="24" t="s">
        <v>189</v>
      </c>
      <c r="C45" s="24"/>
      <c r="D45" s="24"/>
      <c r="E45" s="44">
        <f>+B69</f>
        <v>200</v>
      </c>
      <c r="F45" s="44">
        <f>+C69</f>
        <v>100</v>
      </c>
      <c r="G45" s="15"/>
      <c r="H45" s="340" t="s">
        <v>195</v>
      </c>
      <c r="I45" s="340"/>
      <c r="J45" s="340"/>
      <c r="K45" s="340"/>
      <c r="L45" s="34">
        <v>0</v>
      </c>
      <c r="M45" s="34">
        <v>0</v>
      </c>
    </row>
    <row r="46" spans="1:13" s="14" customFormat="1" hidden="1" x14ac:dyDescent="0.3">
      <c r="A46" s="35"/>
      <c r="B46" s="24"/>
      <c r="C46" s="24"/>
      <c r="D46" s="24"/>
      <c r="E46" s="44"/>
      <c r="F46" s="72"/>
      <c r="G46" s="15"/>
      <c r="H46" s="25"/>
      <c r="I46" s="25"/>
      <c r="J46" s="25"/>
      <c r="K46" s="25"/>
      <c r="L46" s="29"/>
      <c r="M46" s="29"/>
    </row>
    <row r="47" spans="1:13" s="14" customFormat="1" hidden="1" x14ac:dyDescent="0.3">
      <c r="A47" s="339" t="s">
        <v>195</v>
      </c>
      <c r="B47" s="340"/>
      <c r="C47" s="340"/>
      <c r="D47" s="340"/>
      <c r="E47" s="34">
        <v>0</v>
      </c>
      <c r="F47" s="68"/>
      <c r="G47" s="15"/>
      <c r="H47" s="25"/>
      <c r="I47" s="25"/>
      <c r="J47" s="25"/>
      <c r="K47" s="25"/>
      <c r="L47" s="29"/>
      <c r="M47" s="29"/>
    </row>
    <row r="48" spans="1:13" s="14" customFormat="1" hidden="1" x14ac:dyDescent="0.3">
      <c r="A48" s="27"/>
      <c r="B48" s="25"/>
      <c r="C48" s="25"/>
      <c r="D48" s="25"/>
      <c r="E48" s="29"/>
      <c r="F48" s="25"/>
      <c r="G48" s="15"/>
      <c r="H48" s="30"/>
      <c r="I48" s="30"/>
      <c r="J48" s="30"/>
      <c r="K48" s="30"/>
      <c r="L48" s="31"/>
      <c r="M48" s="31"/>
    </row>
    <row r="49" spans="1:13" s="14" customFormat="1" ht="18" hidden="1" x14ac:dyDescent="0.35">
      <c r="A49" s="39" t="s">
        <v>173</v>
      </c>
      <c r="B49" s="40"/>
      <c r="C49" s="40"/>
      <c r="D49" s="40"/>
      <c r="E49" s="48">
        <f>+E3+E25</f>
        <v>4700</v>
      </c>
      <c r="F49" s="74"/>
      <c r="G49" s="15"/>
      <c r="H49" s="40" t="s">
        <v>205</v>
      </c>
      <c r="I49" s="40"/>
      <c r="J49" s="40"/>
      <c r="K49" s="40"/>
      <c r="L49" s="48">
        <f>+L3+L21+L26</f>
        <v>429000</v>
      </c>
      <c r="M49" s="48">
        <f>+M3+M21+M26</f>
        <v>403000</v>
      </c>
    </row>
    <row r="50" spans="1:13" s="14" customFormat="1" ht="13.2" hidden="1" x14ac:dyDescent="0.25">
      <c r="E50" s="114"/>
      <c r="F50" s="114"/>
    </row>
    <row r="51" spans="1:13" s="14" customFormat="1" ht="21" hidden="1" customHeight="1" x14ac:dyDescent="0.4">
      <c r="E51" s="114"/>
      <c r="F51" s="114"/>
      <c r="G51" s="115">
        <v>44196</v>
      </c>
      <c r="I51" s="116">
        <f>ROUND((G51 - G2) / (365 / 12),0)</f>
        <v>4</v>
      </c>
    </row>
    <row r="52" spans="1:13" ht="36.75" customHeight="1" x14ac:dyDescent="0.3">
      <c r="A52" s="262" t="s">
        <v>372</v>
      </c>
      <c r="B52" s="262"/>
      <c r="C52" s="262"/>
      <c r="D52" s="262"/>
      <c r="E52" s="262"/>
      <c r="F52" s="262"/>
      <c r="G52" s="262"/>
      <c r="H52" s="262"/>
      <c r="I52" s="262"/>
    </row>
    <row r="53" spans="1:13" ht="20.25" customHeight="1" x14ac:dyDescent="0.3"/>
    <row r="54" spans="1:13" ht="15.6" x14ac:dyDescent="0.3">
      <c r="A54" s="121" t="s">
        <v>377</v>
      </c>
      <c r="B54" s="19"/>
      <c r="C54" s="19"/>
      <c r="F54" s="14"/>
    </row>
    <row r="55" spans="1:13" ht="15.6" x14ac:dyDescent="0.3">
      <c r="A55" s="117"/>
      <c r="B55" s="19"/>
      <c r="C55" s="19"/>
      <c r="F55" s="14"/>
    </row>
    <row r="56" spans="1:13" x14ac:dyDescent="0.3">
      <c r="A56" s="118"/>
      <c r="B56" s="89">
        <v>43905</v>
      </c>
      <c r="C56" s="89">
        <f>+G2</f>
        <v>44075</v>
      </c>
      <c r="E56" s="119"/>
      <c r="F56" s="14"/>
      <c r="G56" s="119"/>
      <c r="H56" s="119"/>
      <c r="I56" s="119"/>
      <c r="J56" s="119"/>
      <c r="K56" s="119"/>
    </row>
    <row r="57" spans="1:13" x14ac:dyDescent="0.3">
      <c r="A57" s="118" t="s">
        <v>244</v>
      </c>
      <c r="B57" s="86">
        <v>1000</v>
      </c>
      <c r="C57" s="86">
        <v>1500</v>
      </c>
      <c r="E57" s="119"/>
      <c r="F57" s="14"/>
      <c r="G57" s="119"/>
      <c r="H57" s="119"/>
      <c r="I57" s="119"/>
      <c r="J57" s="119"/>
      <c r="K57" s="119"/>
    </row>
    <row r="58" spans="1:13" x14ac:dyDescent="0.3">
      <c r="A58" s="118" t="s">
        <v>245</v>
      </c>
      <c r="B58" s="86">
        <v>0</v>
      </c>
      <c r="C58" s="86">
        <v>0</v>
      </c>
      <c r="E58" s="119"/>
      <c r="F58" s="14"/>
      <c r="G58" s="119"/>
      <c r="H58" s="119"/>
      <c r="I58" s="119"/>
      <c r="J58" s="119"/>
      <c r="K58" s="119"/>
    </row>
    <row r="59" spans="1:13" x14ac:dyDescent="0.3">
      <c r="A59" s="118" t="s">
        <v>246</v>
      </c>
      <c r="B59" s="86">
        <v>0</v>
      </c>
      <c r="C59" s="86">
        <v>0</v>
      </c>
      <c r="E59" s="119"/>
      <c r="F59" s="14"/>
      <c r="G59" s="119"/>
      <c r="H59" s="119"/>
      <c r="I59" s="119"/>
      <c r="J59" s="119"/>
      <c r="K59" s="119"/>
    </row>
    <row r="60" spans="1:13" x14ac:dyDescent="0.3">
      <c r="A60" s="118" t="s">
        <v>247</v>
      </c>
      <c r="B60" s="86">
        <v>0</v>
      </c>
      <c r="C60" s="86">
        <v>0</v>
      </c>
      <c r="E60" s="119"/>
      <c r="F60" s="14"/>
      <c r="G60" s="119"/>
      <c r="H60" s="119"/>
      <c r="I60" s="119"/>
      <c r="J60" s="119"/>
      <c r="K60" s="119"/>
    </row>
    <row r="61" spans="1:13" x14ac:dyDescent="0.3">
      <c r="A61" s="118" t="s">
        <v>248</v>
      </c>
      <c r="B61" s="86">
        <v>0</v>
      </c>
      <c r="C61" s="86">
        <v>0</v>
      </c>
      <c r="E61" s="119"/>
      <c r="F61" s="14"/>
      <c r="G61" s="119"/>
      <c r="H61" s="119"/>
      <c r="I61" s="119"/>
      <c r="J61" s="119"/>
      <c r="K61" s="119"/>
    </row>
    <row r="62" spans="1:13" x14ac:dyDescent="0.3">
      <c r="A62" s="118"/>
      <c r="B62" s="120">
        <f>SUM(B57:B61)</f>
        <v>1000</v>
      </c>
      <c r="C62" s="120">
        <f>SUM(C57:C61)</f>
        <v>1500</v>
      </c>
      <c r="E62" s="119"/>
      <c r="F62" s="14"/>
      <c r="G62" s="119"/>
      <c r="H62" s="119"/>
      <c r="I62" s="119"/>
      <c r="J62" s="119"/>
      <c r="K62" s="119"/>
    </row>
    <row r="63" spans="1:13" x14ac:dyDescent="0.3">
      <c r="A63" s="16"/>
      <c r="B63" s="16"/>
      <c r="C63" s="16"/>
      <c r="D63" s="14"/>
      <c r="E63" s="14"/>
      <c r="F63" s="14"/>
      <c r="G63" s="119"/>
      <c r="H63" s="119"/>
      <c r="I63" s="119"/>
      <c r="J63" s="119"/>
      <c r="K63" s="119"/>
    </row>
    <row r="64" spans="1:13" x14ac:dyDescent="0.3">
      <c r="A64" s="121" t="s">
        <v>286</v>
      </c>
      <c r="B64" s="16"/>
      <c r="C64" s="16"/>
      <c r="E64" s="119"/>
      <c r="F64" s="14"/>
      <c r="G64" s="119"/>
      <c r="H64" s="119"/>
      <c r="I64" s="119"/>
      <c r="J64" s="119"/>
      <c r="K64" s="119"/>
    </row>
    <row r="65" spans="1:14" x14ac:dyDescent="0.3">
      <c r="A65" s="79"/>
      <c r="B65" s="79"/>
      <c r="C65" s="79"/>
    </row>
    <row r="66" spans="1:14" x14ac:dyDescent="0.3">
      <c r="A66" s="16"/>
      <c r="B66" s="89">
        <f>+B56</f>
        <v>43905</v>
      </c>
      <c r="C66" s="89">
        <f>+C56</f>
        <v>44075</v>
      </c>
      <c r="E66" s="119"/>
      <c r="F66" s="14"/>
      <c r="G66" s="119"/>
      <c r="H66" s="119"/>
      <c r="I66" s="119"/>
      <c r="J66" s="119"/>
      <c r="K66" s="119"/>
    </row>
    <row r="67" spans="1:14" x14ac:dyDescent="0.3">
      <c r="A67" s="118" t="s">
        <v>249</v>
      </c>
      <c r="B67" s="86">
        <v>200</v>
      </c>
      <c r="C67" s="86">
        <v>100</v>
      </c>
      <c r="E67" s="119"/>
      <c r="F67" s="14"/>
      <c r="G67" s="119"/>
      <c r="H67" s="119"/>
      <c r="I67" s="119"/>
      <c r="J67" s="119"/>
      <c r="K67" s="119"/>
    </row>
    <row r="68" spans="1:14" x14ac:dyDescent="0.3">
      <c r="A68" s="118" t="s">
        <v>250</v>
      </c>
      <c r="B68" s="86">
        <v>0</v>
      </c>
      <c r="C68" s="86">
        <v>0</v>
      </c>
      <c r="E68" s="119"/>
      <c r="F68" s="14"/>
      <c r="G68" s="119"/>
      <c r="H68" s="119"/>
      <c r="I68" s="119"/>
      <c r="J68" s="119"/>
      <c r="K68" s="119"/>
    </row>
    <row r="69" spans="1:14" x14ac:dyDescent="0.3">
      <c r="A69" s="16"/>
      <c r="B69" s="120">
        <f>SUM(B67:B68)</f>
        <v>200</v>
      </c>
      <c r="C69" s="120">
        <f>SUM(C67:C68)</f>
        <v>100</v>
      </c>
      <c r="E69" s="119"/>
      <c r="F69" s="14"/>
      <c r="G69" s="119"/>
      <c r="H69" s="119"/>
      <c r="I69" s="119"/>
      <c r="J69" s="119"/>
      <c r="K69" s="119"/>
    </row>
    <row r="70" spans="1:14" x14ac:dyDescent="0.3">
      <c r="A70" s="14"/>
      <c r="B70" s="14"/>
      <c r="C70" s="14"/>
      <c r="D70" s="14"/>
      <c r="E70" s="14"/>
      <c r="F70" s="14"/>
      <c r="G70" s="119"/>
      <c r="H70" s="119"/>
      <c r="I70" s="119"/>
      <c r="J70" s="119"/>
      <c r="K70" s="119"/>
    </row>
    <row r="71" spans="1:14" ht="36.75" customHeight="1" x14ac:dyDescent="0.3">
      <c r="A71" s="262" t="s">
        <v>287</v>
      </c>
      <c r="B71" s="262"/>
      <c r="C71" s="262"/>
      <c r="D71" s="262"/>
      <c r="E71" s="262"/>
      <c r="F71" s="262"/>
      <c r="G71" s="262"/>
      <c r="H71" s="262"/>
      <c r="I71" s="262"/>
    </row>
    <row r="73" spans="1:14" x14ac:dyDescent="0.3">
      <c r="A73" s="121" t="s">
        <v>288</v>
      </c>
      <c r="B73" s="79"/>
      <c r="C73" s="79"/>
      <c r="D73" s="79"/>
      <c r="E73" s="79"/>
    </row>
    <row r="74" spans="1:14" x14ac:dyDescent="0.3">
      <c r="A74" s="121"/>
      <c r="B74" s="79"/>
      <c r="C74" s="79"/>
      <c r="D74" s="79"/>
      <c r="E74" s="79"/>
    </row>
    <row r="75" spans="1:14" x14ac:dyDescent="0.3">
      <c r="A75" s="354"/>
      <c r="B75" s="355"/>
      <c r="C75" s="356"/>
      <c r="D75" s="89">
        <v>43905</v>
      </c>
      <c r="E75" s="89">
        <f>+C66</f>
        <v>44075</v>
      </c>
    </row>
    <row r="76" spans="1:14" x14ac:dyDescent="0.3">
      <c r="A76" s="294" t="s">
        <v>373</v>
      </c>
      <c r="B76" s="295"/>
      <c r="C76" s="296"/>
      <c r="D76" s="86">
        <v>1000</v>
      </c>
      <c r="E76" s="86">
        <v>1500</v>
      </c>
    </row>
    <row r="77" spans="1:14" x14ac:dyDescent="0.3">
      <c r="A77" s="294" t="s">
        <v>289</v>
      </c>
      <c r="B77" s="295"/>
      <c r="C77" s="296"/>
      <c r="D77" s="86">
        <v>2500</v>
      </c>
      <c r="E77" s="86">
        <v>3000</v>
      </c>
    </row>
    <row r="78" spans="1:14" x14ac:dyDescent="0.3">
      <c r="A78" s="294" t="s">
        <v>290</v>
      </c>
      <c r="B78" s="295"/>
      <c r="C78" s="296"/>
      <c r="D78" s="86">
        <v>0</v>
      </c>
      <c r="E78" s="86">
        <v>1000</v>
      </c>
    </row>
    <row r="79" spans="1:14" x14ac:dyDescent="0.3">
      <c r="A79" s="294" t="s">
        <v>291</v>
      </c>
      <c r="B79" s="295"/>
      <c r="C79" s="296"/>
      <c r="D79" s="86">
        <v>0</v>
      </c>
      <c r="E79" s="86">
        <v>500</v>
      </c>
    </row>
    <row r="80" spans="1:14" x14ac:dyDescent="0.3">
      <c r="A80" s="294" t="s">
        <v>292</v>
      </c>
      <c r="B80" s="295"/>
      <c r="C80" s="296"/>
      <c r="D80" s="86">
        <v>0</v>
      </c>
      <c r="E80" s="86">
        <v>200</v>
      </c>
      <c r="M80" s="22"/>
      <c r="N80" s="22"/>
    </row>
    <row r="81" spans="1:14" x14ac:dyDescent="0.3">
      <c r="A81" s="294" t="s">
        <v>167</v>
      </c>
      <c r="B81" s="295"/>
      <c r="C81" s="296"/>
      <c r="D81" s="86">
        <v>0</v>
      </c>
      <c r="E81" s="86">
        <v>300</v>
      </c>
      <c r="L81" s="119"/>
      <c r="M81" s="22" t="s">
        <v>298</v>
      </c>
      <c r="N81" s="22">
        <v>1</v>
      </c>
    </row>
    <row r="82" spans="1:14" x14ac:dyDescent="0.3">
      <c r="A82" s="79"/>
      <c r="B82" s="79"/>
      <c r="C82" s="79"/>
      <c r="D82" s="120">
        <f>SUM(D76:D81)</f>
        <v>3500</v>
      </c>
      <c r="E82" s="120">
        <f>SUM(E76:E81)</f>
        <v>6500</v>
      </c>
      <c r="K82" s="119"/>
      <c r="L82" s="119"/>
      <c r="M82" s="22" t="s">
        <v>299</v>
      </c>
      <c r="N82" s="22">
        <v>2</v>
      </c>
    </row>
    <row r="83" spans="1:14" x14ac:dyDescent="0.3">
      <c r="K83" s="119"/>
      <c r="L83" s="119"/>
      <c r="M83" s="22"/>
      <c r="N83" s="22">
        <v>3</v>
      </c>
    </row>
    <row r="84" spans="1:14" ht="36.75" customHeight="1" x14ac:dyDescent="0.3">
      <c r="A84" s="262" t="s">
        <v>293</v>
      </c>
      <c r="B84" s="262"/>
      <c r="C84" s="262"/>
      <c r="D84" s="262"/>
      <c r="E84" s="262"/>
      <c r="F84" s="262"/>
      <c r="G84" s="262"/>
      <c r="H84" s="262"/>
      <c r="I84" s="262"/>
      <c r="K84" s="119"/>
      <c r="L84" s="119"/>
      <c r="M84" s="22"/>
      <c r="N84" s="22">
        <v>4</v>
      </c>
    </row>
    <row r="85" spans="1:14" x14ac:dyDescent="0.3">
      <c r="K85" s="119"/>
      <c r="L85" s="119"/>
      <c r="M85" s="22"/>
      <c r="N85" s="22">
        <v>5</v>
      </c>
    </row>
    <row r="86" spans="1:14" x14ac:dyDescent="0.3">
      <c r="A86" s="122" t="s">
        <v>251</v>
      </c>
      <c r="B86" s="14"/>
      <c r="C86" s="14"/>
      <c r="D86" s="14"/>
      <c r="E86" s="14"/>
      <c r="F86" s="14"/>
      <c r="G86" s="119"/>
      <c r="H86" s="119"/>
      <c r="I86" s="119"/>
      <c r="K86" s="119"/>
      <c r="L86" s="119"/>
      <c r="M86" s="22"/>
      <c r="N86" s="22">
        <v>6</v>
      </c>
    </row>
    <row r="87" spans="1:14" x14ac:dyDescent="0.3">
      <c r="B87" s="14"/>
      <c r="C87" s="14"/>
      <c r="D87" s="89">
        <v>43905</v>
      </c>
      <c r="E87" s="89">
        <f>+E75</f>
        <v>44075</v>
      </c>
      <c r="F87" s="123"/>
      <c r="G87" s="22"/>
      <c r="H87" s="22">
        <f>+I51</f>
        <v>4</v>
      </c>
      <c r="I87" s="119"/>
      <c r="K87" s="119"/>
      <c r="L87" s="119"/>
      <c r="M87" s="22"/>
      <c r="N87" s="22">
        <v>7</v>
      </c>
    </row>
    <row r="88" spans="1:14" x14ac:dyDescent="0.3">
      <c r="A88" s="299" t="s">
        <v>294</v>
      </c>
      <c r="B88" s="300"/>
      <c r="C88" s="300"/>
      <c r="D88" s="90">
        <v>100000</v>
      </c>
      <c r="E88" s="172">
        <v>92000</v>
      </c>
      <c r="F88" s="125"/>
      <c r="G88" s="22">
        <f>+D97*9</f>
        <v>9000</v>
      </c>
      <c r="H88" s="22">
        <f>+D97*(H87+H99)</f>
        <v>7000</v>
      </c>
      <c r="I88" s="119"/>
      <c r="K88" s="119"/>
      <c r="L88" s="119"/>
      <c r="M88" s="22"/>
      <c r="N88" s="22">
        <v>8</v>
      </c>
    </row>
    <row r="89" spans="1:14" x14ac:dyDescent="0.3">
      <c r="A89" s="299" t="s">
        <v>295</v>
      </c>
      <c r="B89" s="300"/>
      <c r="C89" s="300"/>
      <c r="D89" s="90">
        <v>100000</v>
      </c>
      <c r="E89" s="172">
        <v>90000</v>
      </c>
      <c r="F89" s="124"/>
      <c r="G89" s="22">
        <f>+D104*9</f>
        <v>9000</v>
      </c>
      <c r="H89" s="22">
        <f>+D104*(H87+H106)</f>
        <v>7000</v>
      </c>
      <c r="I89" s="119"/>
      <c r="J89" s="119"/>
      <c r="K89" s="119"/>
      <c r="L89" s="119"/>
      <c r="M89" s="22"/>
      <c r="N89" s="22">
        <v>9</v>
      </c>
    </row>
    <row r="90" spans="1:14" x14ac:dyDescent="0.3">
      <c r="A90" s="299" t="s">
        <v>296</v>
      </c>
      <c r="B90" s="300"/>
      <c r="C90" s="300"/>
      <c r="D90" s="90">
        <v>100000</v>
      </c>
      <c r="E90" s="172">
        <v>90000</v>
      </c>
      <c r="F90" s="124"/>
      <c r="G90" s="22">
        <f>+D104*9</f>
        <v>9000</v>
      </c>
      <c r="H90" s="22">
        <f>+D111*(H87+H113)</f>
        <v>6000</v>
      </c>
      <c r="I90" s="119"/>
      <c r="J90" s="119"/>
      <c r="K90" s="119"/>
      <c r="L90" s="119"/>
      <c r="M90" s="22"/>
      <c r="N90" s="22">
        <v>10</v>
      </c>
    </row>
    <row r="91" spans="1:14" x14ac:dyDescent="0.3">
      <c r="A91" s="299" t="s">
        <v>297</v>
      </c>
      <c r="B91" s="300"/>
      <c r="C91" s="300"/>
      <c r="D91" s="90">
        <v>100000</v>
      </c>
      <c r="E91" s="172">
        <v>90000</v>
      </c>
      <c r="F91" s="124"/>
      <c r="G91" s="22">
        <f>+D118*9</f>
        <v>9000</v>
      </c>
      <c r="H91" s="22">
        <f>+D118*(H87+H120)</f>
        <v>6000</v>
      </c>
      <c r="I91" s="119"/>
      <c r="J91" s="119"/>
      <c r="K91" s="119"/>
      <c r="L91" s="119"/>
      <c r="M91" s="22"/>
      <c r="N91" s="22">
        <v>11</v>
      </c>
    </row>
    <row r="92" spans="1:14" x14ac:dyDescent="0.3">
      <c r="A92" s="14"/>
      <c r="B92" s="14"/>
      <c r="C92" s="14"/>
      <c r="D92" s="91">
        <f>SUM(D88:D91)</f>
        <v>400000</v>
      </c>
      <c r="E92" s="91">
        <f>SUM(E88:E91)</f>
        <v>362000</v>
      </c>
      <c r="F92" s="124"/>
      <c r="G92" s="22">
        <f>SUM(G88:G91)</f>
        <v>36000</v>
      </c>
      <c r="H92" s="22">
        <f>SUM(H88:H91)</f>
        <v>26000</v>
      </c>
      <c r="I92" s="119"/>
      <c r="J92" s="119"/>
      <c r="K92" s="119"/>
      <c r="L92" s="119"/>
      <c r="M92" s="22"/>
      <c r="N92" s="22">
        <v>12</v>
      </c>
    </row>
    <row r="93" spans="1:14" x14ac:dyDescent="0.3">
      <c r="A93" s="14"/>
      <c r="B93" s="14"/>
      <c r="C93" s="14"/>
      <c r="D93" s="119"/>
      <c r="E93" s="119"/>
      <c r="F93" s="124"/>
      <c r="G93" s="124"/>
      <c r="H93" s="124"/>
      <c r="I93" s="119"/>
      <c r="J93" s="119"/>
      <c r="K93" s="119"/>
      <c r="L93" s="119"/>
      <c r="M93" s="22"/>
      <c r="N93" s="22"/>
    </row>
    <row r="94" spans="1:14" x14ac:dyDescent="0.3">
      <c r="A94" s="126" t="s">
        <v>220</v>
      </c>
      <c r="B94" s="14"/>
      <c r="D94" s="127">
        <f>SUM(D97:D98)</f>
        <v>1100</v>
      </c>
      <c r="E94" s="119"/>
      <c r="F94" s="119"/>
      <c r="G94" s="119"/>
      <c r="H94" s="119"/>
      <c r="I94" s="119"/>
      <c r="J94" s="119"/>
      <c r="K94" s="119"/>
      <c r="L94" s="119"/>
      <c r="M94" s="119"/>
      <c r="N94" s="119"/>
    </row>
    <row r="95" spans="1:14" x14ac:dyDescent="0.3">
      <c r="A95" s="14" t="s">
        <v>328</v>
      </c>
      <c r="B95" s="14"/>
      <c r="D95" s="110">
        <v>44075</v>
      </c>
      <c r="E95" s="119"/>
      <c r="F95" s="119"/>
      <c r="G95" s="119"/>
      <c r="H95" s="119"/>
      <c r="I95" s="119"/>
      <c r="J95" s="119"/>
      <c r="K95" s="119"/>
      <c r="L95" s="119"/>
      <c r="M95" s="119"/>
      <c r="N95" s="119"/>
    </row>
    <row r="96" spans="1:14" x14ac:dyDescent="0.3">
      <c r="A96" s="14" t="s">
        <v>329</v>
      </c>
      <c r="B96" s="14"/>
      <c r="D96" s="110">
        <v>44196</v>
      </c>
      <c r="E96" s="119"/>
      <c r="F96" s="119"/>
      <c r="G96" s="119"/>
      <c r="H96" s="119"/>
      <c r="I96" s="119"/>
      <c r="J96" s="119"/>
      <c r="K96" s="119"/>
      <c r="L96" s="119"/>
      <c r="M96" s="119"/>
      <c r="N96" s="119"/>
    </row>
    <row r="97" spans="1:14" x14ac:dyDescent="0.3">
      <c r="A97" s="14" t="s">
        <v>221</v>
      </c>
      <c r="B97" s="14"/>
      <c r="D97" s="62">
        <v>1000</v>
      </c>
      <c r="E97" s="119"/>
      <c r="F97" s="119"/>
      <c r="H97" s="119"/>
      <c r="I97" s="119"/>
      <c r="J97" s="119"/>
      <c r="K97" s="119"/>
      <c r="L97" s="119"/>
      <c r="M97" s="119"/>
      <c r="N97" s="119"/>
    </row>
    <row r="98" spans="1:14" ht="15.6" x14ac:dyDescent="0.3">
      <c r="A98" s="14" t="s">
        <v>222</v>
      </c>
      <c r="B98" s="14"/>
      <c r="D98" s="62">
        <v>100</v>
      </c>
      <c r="E98" s="119"/>
      <c r="F98" s="119"/>
      <c r="G98" s="19"/>
      <c r="H98" s="119"/>
      <c r="I98" s="119"/>
      <c r="J98" s="119"/>
      <c r="K98" s="119"/>
      <c r="L98" s="119"/>
      <c r="M98" s="119"/>
      <c r="N98" s="119"/>
    </row>
    <row r="99" spans="1:14" x14ac:dyDescent="0.3">
      <c r="A99" s="14" t="s">
        <v>300</v>
      </c>
      <c r="B99" s="14"/>
      <c r="D99" s="128">
        <f>+E87</f>
        <v>44075</v>
      </c>
      <c r="E99" s="83" t="s">
        <v>298</v>
      </c>
      <c r="F99" s="119" t="str">
        <f xml:space="preserve"> IF(E99="OUI","Combien de mensualités?","")</f>
        <v>Combien de mensualités?</v>
      </c>
      <c r="H99" s="82">
        <v>3</v>
      </c>
      <c r="I99" s="119"/>
      <c r="J99" s="119"/>
      <c r="K99" s="119"/>
      <c r="L99" s="119"/>
      <c r="M99" s="119"/>
      <c r="N99" s="119"/>
    </row>
    <row r="100" spans="1:14" x14ac:dyDescent="0.3">
      <c r="A100" s="14"/>
      <c r="B100" s="14"/>
      <c r="D100" s="14"/>
      <c r="E100" s="14"/>
      <c r="F100" s="14"/>
      <c r="G100" s="119"/>
      <c r="H100" s="119"/>
      <c r="I100" s="119"/>
      <c r="J100" s="119"/>
      <c r="K100" s="119"/>
      <c r="L100" s="119"/>
      <c r="M100" s="119"/>
      <c r="N100" s="119"/>
    </row>
    <row r="101" spans="1:14" x14ac:dyDescent="0.3">
      <c r="A101" s="126" t="s">
        <v>223</v>
      </c>
      <c r="B101" s="14"/>
      <c r="D101" s="127">
        <f>SUM(D104:D105)</f>
        <v>1200</v>
      </c>
      <c r="E101" s="119"/>
      <c r="F101" s="119"/>
      <c r="G101" s="119"/>
      <c r="H101" s="119"/>
      <c r="I101" s="119"/>
      <c r="J101" s="119"/>
      <c r="K101" s="119"/>
      <c r="L101" s="119"/>
      <c r="M101" s="119"/>
      <c r="N101" s="119"/>
    </row>
    <row r="102" spans="1:14" x14ac:dyDescent="0.3">
      <c r="A102" s="14" t="s">
        <v>328</v>
      </c>
      <c r="B102" s="14"/>
      <c r="D102" s="110">
        <v>44075</v>
      </c>
      <c r="E102" s="119"/>
      <c r="F102" s="119"/>
      <c r="G102" s="119"/>
      <c r="H102" s="119"/>
      <c r="I102" s="119"/>
      <c r="J102" s="119"/>
      <c r="K102" s="119"/>
      <c r="L102" s="119"/>
      <c r="M102" s="119"/>
      <c r="N102" s="119"/>
    </row>
    <row r="103" spans="1:14" x14ac:dyDescent="0.3">
      <c r="A103" s="14" t="s">
        <v>329</v>
      </c>
      <c r="B103" s="14"/>
      <c r="D103" s="110">
        <v>44196</v>
      </c>
      <c r="E103" s="119"/>
      <c r="F103" s="119"/>
      <c r="G103" s="119"/>
      <c r="H103" s="119"/>
      <c r="I103" s="119"/>
      <c r="J103" s="119"/>
      <c r="K103" s="119"/>
      <c r="L103" s="119"/>
      <c r="M103" s="119"/>
      <c r="N103" s="119"/>
    </row>
    <row r="104" spans="1:14" x14ac:dyDescent="0.3">
      <c r="A104" s="14" t="s">
        <v>221</v>
      </c>
      <c r="B104" s="14"/>
      <c r="D104" s="62">
        <v>1000</v>
      </c>
      <c r="E104" s="119"/>
      <c r="F104" s="119"/>
      <c r="G104" s="119"/>
      <c r="H104" s="119"/>
      <c r="I104" s="119"/>
      <c r="J104" s="119"/>
      <c r="K104" s="119"/>
      <c r="L104" s="119"/>
      <c r="M104" s="119"/>
      <c r="N104" s="119"/>
    </row>
    <row r="105" spans="1:14" ht="15.75" customHeight="1" x14ac:dyDescent="0.3">
      <c r="A105" s="14" t="s">
        <v>222</v>
      </c>
      <c r="B105" s="14"/>
      <c r="D105" s="62">
        <v>200</v>
      </c>
      <c r="E105" s="119"/>
      <c r="F105" s="119"/>
      <c r="G105" s="119"/>
      <c r="H105" s="119"/>
      <c r="I105" s="119"/>
      <c r="J105" s="119"/>
      <c r="K105" s="119"/>
    </row>
    <row r="106" spans="1:14" x14ac:dyDescent="0.3">
      <c r="A106" s="14" t="s">
        <v>300</v>
      </c>
      <c r="B106" s="14"/>
      <c r="D106" s="128">
        <f>+D99</f>
        <v>44075</v>
      </c>
      <c r="E106" s="83" t="s">
        <v>298</v>
      </c>
      <c r="F106" s="119" t="str">
        <f xml:space="preserve"> IF(E106="OUI","Combien de mensualités?","")</f>
        <v>Combien de mensualités?</v>
      </c>
      <c r="H106" s="82">
        <v>3</v>
      </c>
      <c r="I106" s="119"/>
      <c r="J106" s="119"/>
      <c r="K106" s="119"/>
    </row>
    <row r="107" spans="1:14" x14ac:dyDescent="0.3">
      <c r="A107" s="14"/>
      <c r="B107" s="14"/>
      <c r="D107" s="14"/>
      <c r="E107" s="119"/>
      <c r="F107" s="119"/>
      <c r="G107" s="119"/>
      <c r="H107" s="119"/>
      <c r="I107" s="119"/>
      <c r="J107" s="119"/>
      <c r="K107" s="119"/>
    </row>
    <row r="108" spans="1:14" x14ac:dyDescent="0.3">
      <c r="A108" s="126" t="s">
        <v>224</v>
      </c>
      <c r="B108" s="14"/>
      <c r="D108" s="127">
        <f>SUM(D111:D112)</f>
        <v>1300</v>
      </c>
      <c r="E108" s="119"/>
      <c r="F108" s="119"/>
      <c r="G108" s="119"/>
      <c r="H108" s="119"/>
      <c r="I108" s="119"/>
      <c r="J108" s="119"/>
      <c r="K108" s="119"/>
    </row>
    <row r="109" spans="1:14" x14ac:dyDescent="0.3">
      <c r="A109" s="14" t="s">
        <v>328</v>
      </c>
      <c r="B109" s="14"/>
      <c r="D109" s="110">
        <v>44075</v>
      </c>
      <c r="E109" s="119"/>
      <c r="F109" s="119"/>
      <c r="G109" s="119"/>
      <c r="H109" s="119"/>
      <c r="I109" s="119"/>
      <c r="J109" s="119"/>
      <c r="K109" s="119"/>
    </row>
    <row r="110" spans="1:14" x14ac:dyDescent="0.3">
      <c r="A110" s="14" t="s">
        <v>329</v>
      </c>
      <c r="B110" s="14"/>
      <c r="D110" s="110">
        <v>44196</v>
      </c>
      <c r="E110" s="119"/>
      <c r="F110" s="119"/>
      <c r="G110" s="119"/>
      <c r="H110" s="119"/>
      <c r="I110" s="119"/>
      <c r="J110" s="119"/>
      <c r="K110" s="119"/>
    </row>
    <row r="111" spans="1:14" x14ac:dyDescent="0.3">
      <c r="A111" s="14" t="s">
        <v>221</v>
      </c>
      <c r="B111" s="14"/>
      <c r="D111" s="62">
        <v>1000</v>
      </c>
      <c r="E111" s="119"/>
      <c r="F111" s="119"/>
      <c r="G111" s="119"/>
      <c r="H111" s="119"/>
      <c r="I111" s="119"/>
      <c r="J111" s="119"/>
      <c r="K111" s="119"/>
    </row>
    <row r="112" spans="1:14" x14ac:dyDescent="0.3">
      <c r="A112" s="14" t="s">
        <v>222</v>
      </c>
      <c r="B112" s="14"/>
      <c r="D112" s="62">
        <v>300</v>
      </c>
      <c r="E112" s="119"/>
      <c r="F112" s="119"/>
      <c r="G112" s="119"/>
      <c r="H112" s="119"/>
      <c r="I112" s="119"/>
      <c r="J112" s="119"/>
      <c r="K112" s="119"/>
    </row>
    <row r="113" spans="1:11" x14ac:dyDescent="0.3">
      <c r="A113" s="14" t="s">
        <v>300</v>
      </c>
      <c r="B113" s="14"/>
      <c r="D113" s="128">
        <f>+D106</f>
        <v>44075</v>
      </c>
      <c r="E113" s="83" t="s">
        <v>298</v>
      </c>
      <c r="F113" s="119" t="str">
        <f xml:space="preserve"> IF(E113="OUI","Combien de mensualités?","")</f>
        <v>Combien de mensualités?</v>
      </c>
      <c r="H113" s="82">
        <v>2</v>
      </c>
      <c r="I113" s="119"/>
      <c r="J113" s="119"/>
      <c r="K113" s="119"/>
    </row>
    <row r="114" spans="1:11" x14ac:dyDescent="0.3">
      <c r="A114" s="14"/>
      <c r="B114" s="14"/>
      <c r="D114" s="14"/>
      <c r="E114" s="119"/>
      <c r="F114" s="119"/>
      <c r="G114" s="119"/>
      <c r="H114" s="119"/>
      <c r="I114" s="119"/>
      <c r="J114" s="119"/>
      <c r="K114" s="119"/>
    </row>
    <row r="115" spans="1:11" x14ac:dyDescent="0.3">
      <c r="A115" s="126" t="s">
        <v>259</v>
      </c>
      <c r="B115" s="14"/>
      <c r="D115" s="127">
        <f>SUM(D118:D119)</f>
        <v>1100</v>
      </c>
      <c r="E115" s="119"/>
      <c r="F115" s="119"/>
      <c r="G115" s="119"/>
      <c r="H115" s="119"/>
      <c r="I115" s="119"/>
      <c r="J115" s="119"/>
      <c r="K115" s="119"/>
    </row>
    <row r="116" spans="1:11" x14ac:dyDescent="0.3">
      <c r="A116" s="14" t="s">
        <v>328</v>
      </c>
      <c r="B116" s="14"/>
      <c r="D116" s="110">
        <v>44075</v>
      </c>
      <c r="E116" s="119"/>
      <c r="F116" s="119"/>
      <c r="G116" s="119"/>
      <c r="H116" s="119"/>
      <c r="I116" s="119"/>
      <c r="J116" s="119"/>
      <c r="K116" s="119"/>
    </row>
    <row r="117" spans="1:11" x14ac:dyDescent="0.3">
      <c r="A117" s="14" t="s">
        <v>329</v>
      </c>
      <c r="B117" s="14"/>
      <c r="D117" s="110">
        <v>44196</v>
      </c>
      <c r="E117" s="119"/>
      <c r="F117" s="119"/>
      <c r="G117" s="119"/>
      <c r="H117" s="119"/>
      <c r="I117" s="119"/>
      <c r="J117" s="119"/>
      <c r="K117" s="119"/>
    </row>
    <row r="118" spans="1:11" x14ac:dyDescent="0.3">
      <c r="A118" s="14" t="s">
        <v>221</v>
      </c>
      <c r="B118" s="14"/>
      <c r="D118" s="62">
        <v>1000</v>
      </c>
      <c r="E118" s="119"/>
      <c r="F118" s="119"/>
      <c r="G118" s="119"/>
      <c r="H118" s="119"/>
      <c r="I118" s="119"/>
      <c r="J118" s="119"/>
      <c r="K118" s="119"/>
    </row>
    <row r="119" spans="1:11" x14ac:dyDescent="0.3">
      <c r="A119" s="14" t="s">
        <v>222</v>
      </c>
      <c r="B119" s="14"/>
      <c r="D119" s="62">
        <v>100</v>
      </c>
      <c r="E119" s="119"/>
      <c r="F119" s="119"/>
      <c r="G119" s="119"/>
      <c r="H119" s="119"/>
      <c r="I119" s="119"/>
      <c r="J119" s="119"/>
      <c r="K119" s="119"/>
    </row>
    <row r="120" spans="1:11" x14ac:dyDescent="0.3">
      <c r="A120" s="14" t="s">
        <v>300</v>
      </c>
      <c r="B120" s="14"/>
      <c r="D120" s="128">
        <f>+D113</f>
        <v>44075</v>
      </c>
      <c r="E120" s="83" t="s">
        <v>298</v>
      </c>
      <c r="F120" s="119" t="str">
        <f xml:space="preserve"> IF(E120="OUI","Combien de mensualités?","")</f>
        <v>Combien de mensualités?</v>
      </c>
      <c r="H120" s="82">
        <v>2</v>
      </c>
      <c r="I120" s="119"/>
      <c r="J120" s="119"/>
      <c r="K120" s="119"/>
    </row>
    <row r="121" spans="1:11" x14ac:dyDescent="0.3">
      <c r="E121" s="119"/>
      <c r="F121" s="119"/>
      <c r="G121" s="119"/>
      <c r="H121" s="119"/>
      <c r="I121" s="119"/>
      <c r="J121" s="119"/>
      <c r="K121" s="119"/>
    </row>
    <row r="122" spans="1:11" x14ac:dyDescent="0.3">
      <c r="A122" s="122" t="s">
        <v>301</v>
      </c>
      <c r="B122" s="14"/>
      <c r="C122" s="14"/>
      <c r="D122" s="89">
        <v>43905</v>
      </c>
      <c r="E122" s="89">
        <f>+F2</f>
        <v>44075</v>
      </c>
      <c r="F122" s="119"/>
      <c r="G122" s="119"/>
      <c r="H122" s="119"/>
      <c r="I122" s="119"/>
      <c r="J122" s="119"/>
      <c r="K122" s="119"/>
    </row>
    <row r="123" spans="1:11" x14ac:dyDescent="0.3">
      <c r="A123" s="122"/>
      <c r="B123" s="14"/>
      <c r="C123" s="14"/>
      <c r="D123" s="87">
        <v>10000</v>
      </c>
      <c r="E123" s="87">
        <v>15000</v>
      </c>
      <c r="F123" s="119"/>
      <c r="G123" s="119"/>
      <c r="H123" s="119"/>
      <c r="I123" s="119"/>
      <c r="J123" s="119"/>
      <c r="K123" s="119"/>
    </row>
    <row r="124" spans="1:11" x14ac:dyDescent="0.3">
      <c r="A124" s="122"/>
      <c r="B124" s="14"/>
      <c r="C124" s="14"/>
      <c r="D124" s="119"/>
      <c r="E124" s="119"/>
      <c r="F124" s="119"/>
      <c r="G124" s="119"/>
      <c r="H124" s="119"/>
      <c r="I124" s="119"/>
      <c r="J124" s="119"/>
      <c r="K124" s="119"/>
    </row>
    <row r="125" spans="1:11" x14ac:dyDescent="0.3">
      <c r="A125" s="122" t="s">
        <v>302</v>
      </c>
      <c r="B125" s="14"/>
      <c r="C125" s="14"/>
      <c r="D125" s="119"/>
      <c r="E125" s="119"/>
      <c r="F125" s="119"/>
      <c r="G125" s="119"/>
    </row>
    <row r="126" spans="1:11" x14ac:dyDescent="0.3">
      <c r="A126" s="16"/>
      <c r="B126" s="79"/>
      <c r="C126" s="79"/>
      <c r="D126" s="89">
        <v>43905</v>
      </c>
      <c r="E126" s="89">
        <f>+G2</f>
        <v>44075</v>
      </c>
      <c r="F126" s="119"/>
      <c r="G126" s="119"/>
    </row>
    <row r="127" spans="1:11" x14ac:dyDescent="0.3">
      <c r="A127" s="118" t="s">
        <v>185</v>
      </c>
      <c r="B127" s="130"/>
      <c r="C127" s="130"/>
      <c r="D127" s="86">
        <v>5000</v>
      </c>
      <c r="E127" s="86">
        <v>7000</v>
      </c>
      <c r="F127" s="119"/>
      <c r="G127" s="119"/>
    </row>
    <row r="128" spans="1:11" x14ac:dyDescent="0.3">
      <c r="A128" s="118" t="s">
        <v>186</v>
      </c>
      <c r="B128" s="130"/>
      <c r="C128" s="130"/>
      <c r="D128" s="86">
        <v>6000</v>
      </c>
      <c r="E128" s="86">
        <v>7000</v>
      </c>
      <c r="F128" s="119"/>
      <c r="G128" s="119"/>
    </row>
    <row r="129" spans="1:14" x14ac:dyDescent="0.3">
      <c r="A129" s="118" t="s">
        <v>187</v>
      </c>
      <c r="B129" s="130"/>
      <c r="C129" s="130"/>
      <c r="D129" s="86">
        <v>3000</v>
      </c>
      <c r="E129" s="86">
        <v>5000</v>
      </c>
    </row>
    <row r="130" spans="1:14" x14ac:dyDescent="0.3">
      <c r="A130" s="118"/>
      <c r="B130" s="130"/>
      <c r="C130" s="130"/>
      <c r="D130" s="120">
        <f>SUM(D127:D129)</f>
        <v>14000</v>
      </c>
      <c r="E130" s="120">
        <f>SUM(E127:E129)</f>
        <v>19000</v>
      </c>
      <c r="F130" s="119"/>
      <c r="G130" s="119"/>
    </row>
    <row r="131" spans="1:14" x14ac:dyDescent="0.3">
      <c r="F131" s="119"/>
      <c r="G131" s="119"/>
      <c r="H131" s="16"/>
      <c r="I131" s="79"/>
      <c r="J131" s="79"/>
    </row>
    <row r="132" spans="1:14" x14ac:dyDescent="0.3">
      <c r="A132" s="122" t="s">
        <v>303</v>
      </c>
      <c r="B132" s="14"/>
      <c r="C132" s="14"/>
      <c r="D132" s="119"/>
      <c r="E132" s="119"/>
      <c r="F132" s="119"/>
      <c r="G132" s="119"/>
      <c r="H132" s="16"/>
      <c r="I132" s="79"/>
      <c r="J132" s="79"/>
    </row>
    <row r="133" spans="1:14" x14ac:dyDescent="0.3">
      <c r="A133" s="122"/>
      <c r="B133" s="14"/>
      <c r="C133" s="14"/>
      <c r="D133" s="119"/>
      <c r="E133" s="119"/>
      <c r="F133" s="119"/>
      <c r="G133" s="119"/>
      <c r="H133" s="16"/>
      <c r="I133" s="79"/>
      <c r="J133" s="79"/>
    </row>
    <row r="134" spans="1:14" x14ac:dyDescent="0.3">
      <c r="A134" s="293" t="s">
        <v>304</v>
      </c>
      <c r="B134" s="293"/>
      <c r="C134" s="293"/>
      <c r="D134" s="89">
        <v>43905</v>
      </c>
      <c r="E134" s="89">
        <f>+G2</f>
        <v>44075</v>
      </c>
      <c r="F134" s="119"/>
      <c r="G134" s="119"/>
      <c r="H134" s="16"/>
      <c r="I134" s="79"/>
      <c r="J134" s="79"/>
    </row>
    <row r="135" spans="1:14" x14ac:dyDescent="0.3">
      <c r="A135" s="276"/>
      <c r="B135" s="276"/>
      <c r="C135" s="276"/>
      <c r="D135" s="86">
        <v>5000</v>
      </c>
      <c r="E135" s="86">
        <v>7000</v>
      </c>
      <c r="F135" s="119"/>
      <c r="G135" s="119"/>
      <c r="H135" s="16"/>
      <c r="I135" s="79"/>
      <c r="J135" s="79"/>
    </row>
    <row r="136" spans="1:14" x14ac:dyDescent="0.3">
      <c r="A136" s="276"/>
      <c r="B136" s="276"/>
      <c r="C136" s="276"/>
      <c r="D136" s="86"/>
      <c r="E136" s="86"/>
      <c r="F136" s="119"/>
      <c r="G136" s="119"/>
      <c r="H136" s="16"/>
      <c r="I136" s="79"/>
      <c r="J136" s="79"/>
    </row>
    <row r="137" spans="1:14" x14ac:dyDescent="0.3">
      <c r="A137" s="276"/>
      <c r="B137" s="276"/>
      <c r="C137" s="276"/>
      <c r="D137" s="86"/>
      <c r="E137" s="86"/>
      <c r="F137" s="119"/>
      <c r="G137" s="119"/>
      <c r="H137" s="16"/>
      <c r="I137" s="79"/>
      <c r="J137" s="79"/>
    </row>
    <row r="138" spans="1:14" x14ac:dyDescent="0.3">
      <c r="A138" s="118"/>
      <c r="B138" s="130"/>
      <c r="C138" s="130"/>
      <c r="D138" s="120">
        <f>SUM(D135:D137)</f>
        <v>5000</v>
      </c>
      <c r="E138" s="120">
        <f>SUM(E135:E137)</f>
        <v>7000</v>
      </c>
      <c r="F138" s="119"/>
      <c r="G138" s="119"/>
      <c r="H138" s="16"/>
      <c r="I138" s="79"/>
      <c r="J138" s="79"/>
    </row>
    <row r="139" spans="1:14" x14ac:dyDescent="0.3">
      <c r="A139" s="16"/>
      <c r="B139" s="79"/>
      <c r="C139" s="79"/>
      <c r="D139" s="119"/>
      <c r="E139" s="119"/>
      <c r="F139" s="119"/>
      <c r="G139" s="119"/>
      <c r="H139" s="16"/>
      <c r="I139" s="79"/>
      <c r="J139" s="79"/>
    </row>
    <row r="140" spans="1:14" ht="36.75" customHeight="1" x14ac:dyDescent="0.3">
      <c r="A140" s="262" t="s">
        <v>305</v>
      </c>
      <c r="B140" s="262"/>
      <c r="C140" s="262"/>
      <c r="D140" s="262"/>
      <c r="E140" s="262"/>
      <c r="F140" s="262"/>
      <c r="G140" s="262"/>
      <c r="H140" s="262"/>
      <c r="I140" s="262"/>
      <c r="N140" s="22">
        <v>4</v>
      </c>
    </row>
    <row r="141" spans="1:14" x14ac:dyDescent="0.3">
      <c r="A141" s="16"/>
      <c r="B141" s="79"/>
      <c r="C141" s="79"/>
      <c r="D141" s="119"/>
      <c r="E141" s="119"/>
      <c r="F141" s="119"/>
      <c r="G141" s="119"/>
      <c r="H141" s="16"/>
      <c r="I141" s="79"/>
      <c r="J141" s="79"/>
    </row>
    <row r="142" spans="1:14" x14ac:dyDescent="0.3">
      <c r="A142" s="357" t="s">
        <v>307</v>
      </c>
      <c r="B142" s="357"/>
      <c r="C142" s="357"/>
      <c r="D142" s="89">
        <v>43831</v>
      </c>
      <c r="E142" s="89">
        <v>43905</v>
      </c>
      <c r="F142" s="89">
        <f>+G2</f>
        <v>44075</v>
      </c>
      <c r="G142" s="119"/>
      <c r="H142" s="16"/>
      <c r="I142" s="79"/>
      <c r="J142" s="79"/>
    </row>
    <row r="143" spans="1:14" x14ac:dyDescent="0.3">
      <c r="A143" s="131"/>
      <c r="B143" s="132"/>
      <c r="C143" s="132"/>
      <c r="D143" s="86"/>
      <c r="E143" s="86"/>
      <c r="F143" s="86"/>
      <c r="G143" s="119"/>
      <c r="H143" s="16"/>
      <c r="I143" s="79"/>
      <c r="J143" s="79"/>
    </row>
    <row r="144" spans="1:14" x14ac:dyDescent="0.3">
      <c r="E144" s="119"/>
      <c r="F144" s="119"/>
      <c r="G144" s="119"/>
      <c r="H144" s="16"/>
      <c r="I144" s="79"/>
      <c r="J144" s="79"/>
    </row>
    <row r="145" spans="1:11" ht="15" customHeight="1" x14ac:dyDescent="0.3">
      <c r="A145" s="357" t="s">
        <v>378</v>
      </c>
      <c r="B145" s="357"/>
      <c r="C145" s="357"/>
      <c r="D145" s="89">
        <v>43831</v>
      </c>
      <c r="E145" s="89">
        <v>43905</v>
      </c>
      <c r="F145" s="89">
        <f>+G2</f>
        <v>44075</v>
      </c>
      <c r="G145" s="119"/>
      <c r="H145" s="16"/>
      <c r="I145" s="79"/>
      <c r="J145" s="79"/>
    </row>
    <row r="146" spans="1:11" x14ac:dyDescent="0.3">
      <c r="A146" s="16"/>
      <c r="B146" s="79"/>
      <c r="C146" s="79"/>
      <c r="D146" s="86"/>
      <c r="E146" s="86"/>
      <c r="F146" s="86"/>
      <c r="G146" s="119"/>
      <c r="H146" s="16"/>
      <c r="I146" s="79"/>
      <c r="J146" s="79"/>
    </row>
    <row r="147" spans="1:11" x14ac:dyDescent="0.3">
      <c r="A147" s="16"/>
      <c r="B147" s="79"/>
      <c r="C147" s="79"/>
      <c r="F147" s="119"/>
      <c r="G147" s="119"/>
      <c r="H147" s="16"/>
      <c r="I147" s="79"/>
      <c r="J147" s="79"/>
    </row>
    <row r="148" spans="1:11" ht="28.8" x14ac:dyDescent="0.3">
      <c r="A148" s="357" t="s">
        <v>379</v>
      </c>
      <c r="B148" s="357"/>
      <c r="C148" s="357"/>
      <c r="D148" s="119"/>
      <c r="E148" s="89">
        <v>43905</v>
      </c>
      <c r="F148" s="89">
        <f>+G2</f>
        <v>44075</v>
      </c>
      <c r="G148" s="133" t="s">
        <v>308</v>
      </c>
      <c r="H148" s="16"/>
      <c r="I148" s="79"/>
      <c r="J148" s="79"/>
    </row>
    <row r="149" spans="1:11" x14ac:dyDescent="0.3">
      <c r="B149" s="14"/>
      <c r="C149" s="14"/>
      <c r="D149" s="119"/>
      <c r="E149" s="86"/>
      <c r="F149" s="86"/>
      <c r="G149" s="86"/>
      <c r="H149" s="79"/>
      <c r="I149" s="79"/>
      <c r="J149" s="79"/>
    </row>
    <row r="151" spans="1:11" ht="15.6" x14ac:dyDescent="0.3">
      <c r="A151" s="134"/>
      <c r="B151" s="135" t="s">
        <v>229</v>
      </c>
      <c r="C151" s="135"/>
      <c r="D151" s="136"/>
      <c r="E151" s="14"/>
      <c r="F151" s="14"/>
      <c r="G151" s="119"/>
      <c r="H151" s="119"/>
      <c r="I151" s="119"/>
      <c r="J151" s="119"/>
      <c r="K151" s="119"/>
    </row>
    <row r="152" spans="1:11" ht="30.75" customHeight="1" x14ac:dyDescent="0.3">
      <c r="A152" s="137" t="s">
        <v>35</v>
      </c>
      <c r="B152" s="137" t="s">
        <v>306</v>
      </c>
      <c r="C152" s="137" t="s">
        <v>227</v>
      </c>
      <c r="D152" s="137"/>
      <c r="F152" s="14"/>
      <c r="G152" s="119"/>
      <c r="H152" s="119"/>
      <c r="I152" s="119"/>
      <c r="J152" s="119"/>
      <c r="K152" s="119"/>
    </row>
    <row r="153" spans="1:11" x14ac:dyDescent="0.3">
      <c r="A153" s="138" t="s">
        <v>23</v>
      </c>
      <c r="B153" s="92">
        <v>150</v>
      </c>
      <c r="C153" s="93">
        <v>1000</v>
      </c>
      <c r="D153" s="348" t="s">
        <v>230</v>
      </c>
      <c r="E153" s="14"/>
      <c r="F153" s="14"/>
      <c r="G153" s="119"/>
      <c r="H153" s="119"/>
      <c r="I153" s="119"/>
      <c r="J153" s="119"/>
      <c r="K153" s="119"/>
    </row>
    <row r="154" spans="1:11" ht="15" customHeight="1" x14ac:dyDescent="0.3">
      <c r="A154" s="138" t="s">
        <v>24</v>
      </c>
      <c r="B154" s="92">
        <v>200</v>
      </c>
      <c r="C154" s="93">
        <v>1000</v>
      </c>
      <c r="D154" s="349"/>
      <c r="E154" s="14"/>
      <c r="F154" s="14"/>
      <c r="G154" s="119"/>
      <c r="H154" s="119"/>
      <c r="I154" s="119"/>
      <c r="J154" s="119"/>
      <c r="K154" s="119"/>
    </row>
    <row r="155" spans="1:11" x14ac:dyDescent="0.3">
      <c r="A155" s="138" t="s">
        <v>25</v>
      </c>
      <c r="B155" s="92">
        <v>300</v>
      </c>
      <c r="C155" s="93">
        <v>1000</v>
      </c>
      <c r="D155" s="349"/>
      <c r="E155" s="14"/>
      <c r="F155" s="14"/>
      <c r="G155" s="119"/>
      <c r="H155" s="119"/>
      <c r="I155" s="119"/>
      <c r="J155" s="119"/>
      <c r="K155" s="119"/>
    </row>
    <row r="156" spans="1:11" ht="15" customHeight="1" x14ac:dyDescent="0.3">
      <c r="A156" s="138" t="s">
        <v>26</v>
      </c>
      <c r="B156" s="92">
        <v>400</v>
      </c>
      <c r="C156" s="93">
        <v>1000</v>
      </c>
      <c r="D156" s="349"/>
      <c r="E156" s="14"/>
      <c r="F156" s="14"/>
      <c r="G156" s="119"/>
      <c r="H156" s="119"/>
      <c r="I156" s="119"/>
      <c r="J156" s="119"/>
      <c r="K156" s="119"/>
    </row>
    <row r="157" spans="1:11" x14ac:dyDescent="0.3">
      <c r="A157" s="138" t="s">
        <v>34</v>
      </c>
      <c r="B157" s="92">
        <v>600</v>
      </c>
      <c r="C157" s="93">
        <v>1000</v>
      </c>
      <c r="D157" s="349"/>
      <c r="E157" s="14"/>
      <c r="F157" s="14"/>
      <c r="G157" s="119"/>
      <c r="H157" s="119"/>
      <c r="I157" s="119"/>
      <c r="J157" s="119"/>
      <c r="K157" s="119"/>
    </row>
    <row r="158" spans="1:11" ht="15" customHeight="1" x14ac:dyDescent="0.3">
      <c r="A158" s="138" t="s">
        <v>27</v>
      </c>
      <c r="B158" s="92">
        <v>700</v>
      </c>
      <c r="C158" s="93">
        <v>1000</v>
      </c>
      <c r="D158" s="349"/>
      <c r="E158" s="14"/>
      <c r="F158" s="14"/>
      <c r="G158" s="119"/>
      <c r="H158" s="119"/>
      <c r="I158" s="119"/>
      <c r="J158" s="119"/>
      <c r="K158" s="119"/>
    </row>
    <row r="159" spans="1:11" x14ac:dyDescent="0.3">
      <c r="A159" s="138" t="s">
        <v>28</v>
      </c>
      <c r="B159" s="92">
        <v>200</v>
      </c>
      <c r="C159" s="93">
        <v>1000</v>
      </c>
      <c r="D159" s="350"/>
      <c r="E159" s="14"/>
      <c r="F159" s="14"/>
      <c r="G159" s="119"/>
      <c r="H159" s="119"/>
      <c r="I159" s="119"/>
      <c r="J159" s="119"/>
      <c r="K159" s="119"/>
    </row>
    <row r="160" spans="1:11" x14ac:dyDescent="0.3">
      <c r="A160" s="138" t="s">
        <v>29</v>
      </c>
      <c r="B160" s="92">
        <v>300</v>
      </c>
      <c r="C160" s="93">
        <v>1000</v>
      </c>
      <c r="D160" s="139" t="str">
        <f>IF(I51&gt;=5,"ESTIMATION","REEL")</f>
        <v>REEL</v>
      </c>
      <c r="E160" s="14"/>
      <c r="F160" s="14"/>
      <c r="G160" s="119"/>
      <c r="H160" s="119"/>
      <c r="I160" s="119"/>
      <c r="J160" s="119"/>
      <c r="K160" s="119"/>
    </row>
    <row r="161" spans="1:14" x14ac:dyDescent="0.3">
      <c r="A161" s="138" t="s">
        <v>30</v>
      </c>
      <c r="B161" s="92">
        <v>200</v>
      </c>
      <c r="C161" s="93">
        <v>2000</v>
      </c>
      <c r="D161" s="140" t="str">
        <f>IF(I51&gt;=4,"ESTIMATION","REEL")</f>
        <v>ESTIMATION</v>
      </c>
      <c r="E161" s="14"/>
      <c r="F161" s="14"/>
      <c r="G161" s="119"/>
      <c r="H161" s="119"/>
      <c r="I161" s="119"/>
      <c r="J161" s="119"/>
      <c r="K161" s="119"/>
    </row>
    <row r="162" spans="1:14" x14ac:dyDescent="0.3">
      <c r="A162" s="138" t="s">
        <v>31</v>
      </c>
      <c r="B162" s="92">
        <v>200</v>
      </c>
      <c r="C162" s="93">
        <v>3000</v>
      </c>
      <c r="D162" s="140" t="str">
        <f>IF(I51&gt;=3,"ESTIMATION","REEL")</f>
        <v>ESTIMATION</v>
      </c>
      <c r="E162" s="14"/>
      <c r="F162" s="14"/>
      <c r="G162" s="119"/>
      <c r="H162" s="119"/>
      <c r="I162" s="119"/>
      <c r="J162" s="119"/>
      <c r="K162" s="119"/>
    </row>
    <row r="163" spans="1:14" x14ac:dyDescent="0.3">
      <c r="A163" s="138" t="s">
        <v>32</v>
      </c>
      <c r="B163" s="92">
        <v>20</v>
      </c>
      <c r="C163" s="93">
        <v>4000</v>
      </c>
      <c r="D163" s="140" t="str">
        <f>IF(I51&gt;=2,"ESTIMATION","REEL")</f>
        <v>ESTIMATION</v>
      </c>
      <c r="E163" s="14"/>
      <c r="F163" s="14"/>
      <c r="G163" s="119"/>
      <c r="H163" s="119"/>
      <c r="I163" s="119"/>
      <c r="J163" s="119"/>
      <c r="K163" s="119"/>
    </row>
    <row r="164" spans="1:14" x14ac:dyDescent="0.3">
      <c r="A164" s="138" t="s">
        <v>33</v>
      </c>
      <c r="B164" s="92">
        <v>100</v>
      </c>
      <c r="C164" s="93">
        <v>5000</v>
      </c>
      <c r="D164" s="140" t="str">
        <f>IF(I51&gt;=1,"ESTIMATION","REEL")</f>
        <v>ESTIMATION</v>
      </c>
      <c r="E164" s="14"/>
      <c r="F164" s="14"/>
      <c r="G164" s="119"/>
      <c r="H164" s="119"/>
      <c r="I164" s="119"/>
      <c r="J164" s="119"/>
      <c r="K164" s="119"/>
    </row>
    <row r="165" spans="1:14" x14ac:dyDescent="0.3">
      <c r="A165" s="141" t="s">
        <v>309</v>
      </c>
      <c r="B165" s="142">
        <f>SUM(B153:B164)</f>
        <v>3370</v>
      </c>
      <c r="C165" s="142">
        <f>SUM(C153:C164)</f>
        <v>22000</v>
      </c>
      <c r="D165" s="143"/>
      <c r="E165" s="14"/>
      <c r="F165" s="14"/>
      <c r="G165" s="119"/>
      <c r="H165" s="119"/>
      <c r="I165" s="119"/>
      <c r="J165" s="119"/>
      <c r="K165" s="119"/>
    </row>
    <row r="166" spans="1:14" x14ac:dyDescent="0.3">
      <c r="A166" s="14"/>
      <c r="B166" s="14"/>
      <c r="C166" s="14"/>
      <c r="D166" s="14"/>
      <c r="E166" s="14"/>
      <c r="F166" s="14"/>
      <c r="G166" s="119"/>
      <c r="H166" s="119"/>
      <c r="I166" s="119"/>
      <c r="J166" s="119"/>
      <c r="K166" s="119"/>
    </row>
    <row r="167" spans="1:14" ht="15" customHeight="1" x14ac:dyDescent="0.3">
      <c r="A167" s="291" t="s">
        <v>37</v>
      </c>
      <c r="B167" s="291"/>
      <c r="C167" s="291"/>
      <c r="D167" s="291"/>
      <c r="E167" s="144">
        <v>1500</v>
      </c>
      <c r="F167" s="14"/>
      <c r="G167" s="119"/>
      <c r="H167" s="119"/>
      <c r="I167" s="119"/>
      <c r="J167" s="119"/>
      <c r="K167" s="119"/>
    </row>
    <row r="168" spans="1:14" ht="15" customHeight="1" x14ac:dyDescent="0.3">
      <c r="A168" s="145"/>
      <c r="B168" s="145"/>
      <c r="C168" s="145"/>
      <c r="D168" s="145"/>
      <c r="E168" s="144"/>
      <c r="F168" s="14"/>
      <c r="G168" s="119"/>
      <c r="H168" s="119"/>
      <c r="I168" s="119"/>
      <c r="J168" s="119"/>
      <c r="K168" s="119"/>
    </row>
    <row r="169" spans="1:14" ht="36.75" customHeight="1" x14ac:dyDescent="0.3">
      <c r="A169" s="262" t="s">
        <v>330</v>
      </c>
      <c r="B169" s="262"/>
      <c r="C169" s="262"/>
      <c r="D169" s="262"/>
      <c r="E169" s="262"/>
      <c r="F169" s="262"/>
      <c r="G169" s="262"/>
      <c r="H169" s="262"/>
      <c r="I169" s="262"/>
      <c r="N169" s="22">
        <v>4</v>
      </c>
    </row>
    <row r="170" spans="1:14" ht="15" customHeight="1" x14ac:dyDescent="0.3">
      <c r="A170" s="145"/>
      <c r="B170" s="145"/>
      <c r="C170" s="145"/>
      <c r="D170" s="145"/>
      <c r="E170" s="144"/>
      <c r="F170" s="14"/>
      <c r="G170" s="119"/>
      <c r="H170" s="119"/>
      <c r="I170" s="119"/>
      <c r="J170" s="119"/>
      <c r="K170" s="119"/>
    </row>
    <row r="171" spans="1:14" ht="15" customHeight="1" x14ac:dyDescent="0.3">
      <c r="A171" s="126" t="s">
        <v>331</v>
      </c>
      <c r="B171" s="145"/>
      <c r="C171" s="145"/>
      <c r="D171" s="145"/>
      <c r="E171" s="144"/>
      <c r="F171" s="14"/>
      <c r="G171" s="119"/>
      <c r="H171" s="119"/>
      <c r="I171" s="119"/>
      <c r="J171" s="119"/>
      <c r="K171" s="119"/>
    </row>
    <row r="172" spans="1:14" ht="15" customHeight="1" x14ac:dyDescent="0.3">
      <c r="A172" s="145"/>
      <c r="B172" s="145"/>
      <c r="C172" s="145"/>
      <c r="D172" s="145"/>
      <c r="E172" s="144"/>
      <c r="F172" s="14"/>
      <c r="G172" s="119"/>
      <c r="H172" s="119"/>
      <c r="I172" s="119"/>
      <c r="J172" s="119"/>
      <c r="K172" s="119"/>
    </row>
    <row r="173" spans="1:14" ht="15" customHeight="1" x14ac:dyDescent="0.3">
      <c r="A173" s="330" t="s">
        <v>332</v>
      </c>
      <c r="B173" s="331"/>
      <c r="C173" s="332"/>
      <c r="D173" s="137" t="s">
        <v>333</v>
      </c>
      <c r="E173" s="137" t="s">
        <v>334</v>
      </c>
      <c r="G173" s="119"/>
      <c r="H173" s="119"/>
      <c r="I173" s="119"/>
      <c r="J173" s="119"/>
      <c r="K173" s="119"/>
    </row>
    <row r="174" spans="1:14" ht="15" customHeight="1" x14ac:dyDescent="0.3">
      <c r="A174" s="276"/>
      <c r="B174" s="276"/>
      <c r="C174" s="276"/>
      <c r="D174" s="108"/>
      <c r="E174" s="93"/>
      <c r="F174" s="14"/>
      <c r="G174" s="119"/>
      <c r="H174" s="119"/>
      <c r="I174" s="119"/>
      <c r="J174" s="119"/>
      <c r="K174" s="119"/>
    </row>
    <row r="175" spans="1:14" ht="15" customHeight="1" x14ac:dyDescent="0.3">
      <c r="A175" s="276"/>
      <c r="B175" s="276"/>
      <c r="C175" s="276"/>
      <c r="D175" s="108"/>
      <c r="E175" s="93"/>
      <c r="F175" s="14"/>
      <c r="G175" s="119"/>
      <c r="H175" s="119"/>
      <c r="I175" s="119"/>
      <c r="J175" s="119"/>
      <c r="K175" s="119"/>
    </row>
    <row r="176" spans="1:14" ht="15" customHeight="1" x14ac:dyDescent="0.3">
      <c r="A176" s="276"/>
      <c r="B176" s="276"/>
      <c r="C176" s="276"/>
      <c r="D176" s="108"/>
      <c r="E176" s="93"/>
      <c r="F176" s="14"/>
      <c r="G176" s="119"/>
      <c r="H176" s="119"/>
      <c r="I176" s="119"/>
      <c r="J176" s="119"/>
      <c r="K176" s="119"/>
    </row>
    <row r="177" spans="1:11" ht="15" customHeight="1" x14ac:dyDescent="0.3">
      <c r="A177" s="276"/>
      <c r="B177" s="276"/>
      <c r="C177" s="276"/>
      <c r="D177" s="108"/>
      <c r="E177" s="93"/>
      <c r="F177" s="14"/>
      <c r="G177" s="119"/>
      <c r="H177" s="119"/>
      <c r="I177" s="119"/>
      <c r="J177" s="119"/>
      <c r="K177" s="119"/>
    </row>
    <row r="178" spans="1:11" ht="15" customHeight="1" x14ac:dyDescent="0.3">
      <c r="A178" s="276"/>
      <c r="B178" s="276"/>
      <c r="C178" s="276"/>
      <c r="D178" s="108"/>
      <c r="E178" s="93"/>
      <c r="F178" s="14"/>
      <c r="G178" s="119"/>
      <c r="H178" s="119"/>
      <c r="I178" s="119"/>
      <c r="J178" s="119"/>
      <c r="K178" s="119"/>
    </row>
    <row r="179" spans="1:11" ht="15" customHeight="1" x14ac:dyDescent="0.3">
      <c r="A179" s="276"/>
      <c r="B179" s="276"/>
      <c r="C179" s="276"/>
      <c r="D179" s="108"/>
      <c r="E179" s="93"/>
      <c r="F179" s="14"/>
      <c r="G179" s="119"/>
      <c r="H179" s="119"/>
      <c r="I179" s="119"/>
      <c r="J179" s="119"/>
      <c r="K179" s="119"/>
    </row>
    <row r="180" spans="1:11" ht="15" customHeight="1" x14ac:dyDescent="0.3">
      <c r="A180" s="276"/>
      <c r="B180" s="276"/>
      <c r="C180" s="276"/>
      <c r="D180" s="108"/>
      <c r="E180" s="93"/>
      <c r="F180" s="14"/>
      <c r="G180" s="119"/>
      <c r="H180" s="119"/>
      <c r="I180" s="119"/>
      <c r="J180" s="119"/>
      <c r="K180" s="119"/>
    </row>
    <row r="181" spans="1:11" ht="15" customHeight="1" x14ac:dyDescent="0.3">
      <c r="A181" s="276"/>
      <c r="B181" s="276"/>
      <c r="C181" s="276"/>
      <c r="D181" s="108"/>
      <c r="E181" s="93"/>
      <c r="F181" s="14"/>
      <c r="G181" s="119"/>
      <c r="H181" s="119"/>
      <c r="I181" s="119"/>
      <c r="J181" s="119"/>
      <c r="K181" s="119"/>
    </row>
    <row r="182" spans="1:11" ht="15" customHeight="1" x14ac:dyDescent="0.3">
      <c r="A182" s="276"/>
      <c r="B182" s="276"/>
      <c r="C182" s="276"/>
      <c r="D182" s="108"/>
      <c r="E182" s="93"/>
      <c r="F182" s="14"/>
      <c r="G182" s="119"/>
      <c r="H182" s="119"/>
      <c r="I182" s="119"/>
      <c r="J182" s="119"/>
      <c r="K182" s="119"/>
    </row>
    <row r="183" spans="1:11" ht="15" customHeight="1" x14ac:dyDescent="0.3">
      <c r="A183" s="276"/>
      <c r="B183" s="276"/>
      <c r="C183" s="276"/>
      <c r="D183" s="108"/>
      <c r="E183" s="93"/>
      <c r="F183" s="14"/>
      <c r="G183" s="119"/>
      <c r="H183" s="119"/>
      <c r="I183" s="119"/>
      <c r="J183" s="119"/>
      <c r="K183" s="119"/>
    </row>
    <row r="184" spans="1:11" ht="15" customHeight="1" x14ac:dyDescent="0.3">
      <c r="A184" s="276"/>
      <c r="B184" s="276"/>
      <c r="C184" s="276"/>
      <c r="D184" s="108"/>
      <c r="E184" s="93"/>
      <c r="F184" s="14"/>
      <c r="G184" s="119"/>
      <c r="H184" s="119"/>
      <c r="I184" s="119"/>
      <c r="J184" s="119"/>
      <c r="K184" s="119"/>
    </row>
    <row r="185" spans="1:11" ht="15" customHeight="1" x14ac:dyDescent="0.3">
      <c r="A185" s="276"/>
      <c r="B185" s="276"/>
      <c r="C185" s="276"/>
      <c r="D185" s="108"/>
      <c r="E185" s="93"/>
      <c r="F185" s="14"/>
      <c r="G185" s="119"/>
      <c r="H185" s="119"/>
      <c r="I185" s="119"/>
      <c r="J185" s="119"/>
      <c r="K185" s="119"/>
    </row>
    <row r="186" spans="1:11" ht="15" customHeight="1" x14ac:dyDescent="0.3">
      <c r="A186" s="276"/>
      <c r="B186" s="276"/>
      <c r="C186" s="276"/>
      <c r="D186" s="108"/>
      <c r="E186" s="93"/>
      <c r="F186" s="14"/>
      <c r="G186" s="119"/>
      <c r="H186" s="119"/>
      <c r="I186" s="119"/>
      <c r="J186" s="119"/>
      <c r="K186" s="119"/>
    </row>
    <row r="187" spans="1:11" ht="15" customHeight="1" x14ac:dyDescent="0.3">
      <c r="A187" s="276"/>
      <c r="B187" s="276"/>
      <c r="C187" s="276"/>
      <c r="D187" s="108"/>
      <c r="E187" s="93"/>
      <c r="F187" s="14"/>
      <c r="G187" s="119"/>
      <c r="H187" s="119"/>
      <c r="I187" s="119"/>
      <c r="J187" s="119"/>
      <c r="K187" s="119"/>
    </row>
    <row r="188" spans="1:11" ht="15" customHeight="1" x14ac:dyDescent="0.3">
      <c r="A188" s="276"/>
      <c r="B188" s="276"/>
      <c r="C188" s="276"/>
      <c r="D188" s="108"/>
      <c r="E188" s="93"/>
      <c r="F188" s="14"/>
      <c r="G188" s="119"/>
      <c r="H188" s="119"/>
      <c r="I188" s="119"/>
      <c r="J188" s="119"/>
      <c r="K188" s="119"/>
    </row>
    <row r="189" spans="1:11" ht="15" customHeight="1" x14ac:dyDescent="0.3">
      <c r="A189" s="276"/>
      <c r="B189" s="276"/>
      <c r="C189" s="276"/>
      <c r="D189" s="108"/>
      <c r="E189" s="93"/>
      <c r="F189" s="14"/>
      <c r="G189" s="119"/>
      <c r="H189" s="119"/>
      <c r="I189" s="119"/>
      <c r="J189" s="119"/>
      <c r="K189" s="119"/>
    </row>
    <row r="190" spans="1:11" ht="15" customHeight="1" x14ac:dyDescent="0.3">
      <c r="A190" s="276"/>
      <c r="B190" s="276"/>
      <c r="C190" s="276"/>
      <c r="D190" s="108"/>
      <c r="E190" s="93"/>
      <c r="F190" s="14"/>
      <c r="G190" s="119"/>
      <c r="H190" s="119"/>
      <c r="I190" s="119"/>
      <c r="J190" s="119"/>
      <c r="K190" s="119"/>
    </row>
    <row r="191" spans="1:11" ht="15" customHeight="1" x14ac:dyDescent="0.3">
      <c r="A191" s="276"/>
      <c r="B191" s="276"/>
      <c r="C191" s="276"/>
      <c r="D191" s="108"/>
      <c r="E191" s="93"/>
      <c r="F191" s="14"/>
      <c r="G191" s="119"/>
      <c r="H191" s="119"/>
      <c r="I191" s="119"/>
      <c r="J191" s="119"/>
      <c r="K191" s="119"/>
    </row>
    <row r="192" spans="1:11" ht="15" customHeight="1" x14ac:dyDescent="0.3">
      <c r="A192" s="276"/>
      <c r="B192" s="276"/>
      <c r="C192" s="276"/>
      <c r="D192" s="108"/>
      <c r="E192" s="93"/>
      <c r="F192" s="14"/>
      <c r="G192" s="119"/>
      <c r="H192" s="119"/>
      <c r="I192" s="119"/>
      <c r="J192" s="119"/>
      <c r="K192" s="119"/>
    </row>
    <row r="193" spans="1:11" ht="15" customHeight="1" x14ac:dyDescent="0.3">
      <c r="A193" s="276"/>
      <c r="B193" s="276"/>
      <c r="C193" s="276"/>
      <c r="D193" s="108"/>
      <c r="E193" s="93"/>
      <c r="F193" s="14"/>
      <c r="G193" s="119"/>
      <c r="H193" s="119"/>
      <c r="I193" s="119"/>
      <c r="J193" s="119"/>
      <c r="K193" s="119"/>
    </row>
    <row r="194" spans="1:11" ht="15" customHeight="1" x14ac:dyDescent="0.3">
      <c r="A194" s="330" t="s">
        <v>41</v>
      </c>
      <c r="B194" s="331"/>
      <c r="C194" s="332"/>
      <c r="D194" s="146"/>
      <c r="E194" s="147">
        <f>SUM(E174:E193)</f>
        <v>0</v>
      </c>
      <c r="F194" s="14"/>
      <c r="G194" s="119"/>
      <c r="H194" s="119"/>
      <c r="I194" s="119"/>
      <c r="J194" s="119"/>
      <c r="K194" s="119"/>
    </row>
    <row r="195" spans="1:11" ht="15" customHeight="1" x14ac:dyDescent="0.3"/>
    <row r="196" spans="1:11" ht="15" customHeight="1" x14ac:dyDescent="0.3">
      <c r="A196" s="126" t="s">
        <v>382</v>
      </c>
      <c r="B196" s="145"/>
      <c r="C196" s="145"/>
      <c r="D196" s="145"/>
      <c r="E196" s="144"/>
    </row>
    <row r="197" spans="1:11" ht="15" customHeight="1" x14ac:dyDescent="0.3">
      <c r="A197" s="145"/>
      <c r="B197" s="145"/>
      <c r="C197" s="145"/>
      <c r="D197" s="145"/>
      <c r="E197" s="144"/>
    </row>
    <row r="198" spans="1:11" ht="15" customHeight="1" x14ac:dyDescent="0.3">
      <c r="A198" s="330" t="s">
        <v>380</v>
      </c>
      <c r="B198" s="331"/>
      <c r="C198" s="332"/>
      <c r="D198" s="137" t="s">
        <v>333</v>
      </c>
      <c r="E198" s="137" t="s">
        <v>334</v>
      </c>
    </row>
    <row r="199" spans="1:11" ht="15" customHeight="1" x14ac:dyDescent="0.3">
      <c r="A199" s="341" t="s">
        <v>381</v>
      </c>
      <c r="B199" s="341"/>
      <c r="C199" s="341"/>
      <c r="D199" s="108"/>
      <c r="E199" s="93"/>
    </row>
    <row r="200" spans="1:11" ht="15" customHeight="1" x14ac:dyDescent="0.3">
      <c r="A200" s="276"/>
      <c r="B200" s="276"/>
      <c r="C200" s="276"/>
      <c r="D200" s="108"/>
      <c r="E200" s="93"/>
    </row>
    <row r="201" spans="1:11" ht="15" customHeight="1" x14ac:dyDescent="0.3">
      <c r="A201" s="276"/>
      <c r="B201" s="276"/>
      <c r="C201" s="276"/>
      <c r="D201" s="108"/>
      <c r="E201" s="93"/>
    </row>
    <row r="202" spans="1:11" ht="15" customHeight="1" x14ac:dyDescent="0.3">
      <c r="A202" s="276"/>
      <c r="B202" s="276"/>
      <c r="C202" s="276"/>
      <c r="D202" s="108"/>
      <c r="E202" s="93"/>
    </row>
    <row r="203" spans="1:11" ht="15" customHeight="1" x14ac:dyDescent="0.3">
      <c r="A203" s="276"/>
      <c r="B203" s="276"/>
      <c r="C203" s="276"/>
      <c r="D203" s="108"/>
      <c r="E203" s="93"/>
    </row>
    <row r="204" spans="1:11" ht="15" customHeight="1" x14ac:dyDescent="0.3">
      <c r="A204" s="276"/>
      <c r="B204" s="276"/>
      <c r="C204" s="276"/>
      <c r="D204" s="108"/>
      <c r="E204" s="93"/>
    </row>
    <row r="205" spans="1:11" ht="15" customHeight="1" x14ac:dyDescent="0.3">
      <c r="A205" s="276"/>
      <c r="B205" s="276"/>
      <c r="C205" s="276"/>
      <c r="D205" s="108"/>
      <c r="E205" s="93"/>
    </row>
    <row r="206" spans="1:11" ht="15" customHeight="1" x14ac:dyDescent="0.3">
      <c r="A206" s="276"/>
      <c r="B206" s="276"/>
      <c r="C206" s="276"/>
      <c r="D206" s="108"/>
      <c r="E206" s="93"/>
      <c r="F206" s="14"/>
      <c r="G206" s="119"/>
      <c r="H206" s="119"/>
      <c r="I206" s="119"/>
      <c r="J206" s="119"/>
      <c r="K206" s="119"/>
    </row>
    <row r="207" spans="1:11" ht="15" customHeight="1" x14ac:dyDescent="0.3">
      <c r="A207" s="276"/>
      <c r="B207" s="276"/>
      <c r="C207" s="276"/>
      <c r="D207" s="108"/>
      <c r="E207" s="93"/>
      <c r="F207" s="14"/>
      <c r="G207" s="119"/>
      <c r="H207" s="119"/>
      <c r="I207" s="119"/>
      <c r="J207" s="119"/>
      <c r="K207" s="119"/>
    </row>
    <row r="208" spans="1:11" ht="15" customHeight="1" x14ac:dyDescent="0.3">
      <c r="A208" s="276"/>
      <c r="B208" s="276"/>
      <c r="C208" s="276"/>
      <c r="D208" s="108"/>
      <c r="E208" s="93"/>
      <c r="F208" s="14"/>
      <c r="G208" s="119"/>
      <c r="H208" s="119"/>
      <c r="I208" s="119"/>
      <c r="J208" s="119"/>
      <c r="K208" s="119"/>
    </row>
    <row r="209" spans="1:14" x14ac:dyDescent="0.3">
      <c r="A209" s="330" t="s">
        <v>41</v>
      </c>
      <c r="B209" s="331"/>
      <c r="C209" s="332"/>
      <c r="D209" s="146"/>
      <c r="E209" s="147">
        <f>SUM(E199:E208)</f>
        <v>0</v>
      </c>
      <c r="F209" s="14"/>
      <c r="G209" s="119"/>
      <c r="H209" s="119"/>
      <c r="I209" s="119"/>
      <c r="J209" s="119"/>
      <c r="K209" s="119"/>
    </row>
    <row r="210" spans="1:14" x14ac:dyDescent="0.3">
      <c r="A210" s="145"/>
      <c r="B210" s="145"/>
      <c r="C210" s="145"/>
      <c r="D210" s="148"/>
      <c r="E210" s="149"/>
      <c r="F210" s="145"/>
      <c r="G210" s="119"/>
      <c r="H210" s="119"/>
      <c r="I210" s="119"/>
      <c r="J210" s="119"/>
      <c r="K210" s="119"/>
    </row>
    <row r="211" spans="1:14" x14ac:dyDescent="0.3">
      <c r="A211" s="145"/>
      <c r="B211" s="145"/>
      <c r="C211" s="145"/>
      <c r="D211" s="148"/>
      <c r="E211" s="149"/>
      <c r="F211" s="14"/>
      <c r="G211" s="119"/>
      <c r="H211" s="119"/>
      <c r="I211" s="119"/>
      <c r="J211" s="119"/>
      <c r="K211" s="119"/>
    </row>
    <row r="212" spans="1:14" ht="36.75" customHeight="1" x14ac:dyDescent="0.3">
      <c r="A212" s="292" t="s">
        <v>342</v>
      </c>
      <c r="B212" s="292"/>
      <c r="C212" s="292"/>
      <c r="D212" s="292"/>
      <c r="E212" s="292"/>
      <c r="F212" s="292"/>
      <c r="G212" s="292"/>
      <c r="H212" s="292"/>
      <c r="I212" s="292"/>
      <c r="J212" s="292"/>
      <c r="N212" s="22">
        <v>4</v>
      </c>
    </row>
    <row r="214" spans="1:14" s="14" customFormat="1" ht="18" x14ac:dyDescent="0.35">
      <c r="A214" s="316" t="s">
        <v>136</v>
      </c>
      <c r="B214" s="316"/>
      <c r="C214" s="316"/>
      <c r="D214" s="316"/>
      <c r="E214" s="316"/>
      <c r="F214" s="316"/>
      <c r="G214" s="316"/>
      <c r="H214" s="316"/>
      <c r="I214" s="316"/>
      <c r="J214" s="316"/>
    </row>
    <row r="215" spans="1:14" s="14" customFormat="1" ht="55.2" x14ac:dyDescent="0.3">
      <c r="A215" s="364"/>
      <c r="B215" s="364"/>
      <c r="C215" s="364"/>
      <c r="D215" s="364"/>
      <c r="E215" s="150" t="s">
        <v>253</v>
      </c>
      <c r="F215" s="150" t="s">
        <v>336</v>
      </c>
      <c r="G215" s="150" t="s">
        <v>257</v>
      </c>
      <c r="H215" s="150" t="s">
        <v>254</v>
      </c>
      <c r="I215" s="353" t="s">
        <v>310</v>
      </c>
      <c r="J215" s="353"/>
    </row>
    <row r="216" spans="1:14" s="14" customFormat="1" ht="15" x14ac:dyDescent="0.25">
      <c r="A216" s="346" t="s">
        <v>206</v>
      </c>
      <c r="B216" s="347"/>
      <c r="C216" s="347"/>
      <c r="D216" s="347"/>
      <c r="E216" s="151">
        <f>+E217+E219</f>
        <v>2500</v>
      </c>
      <c r="F216" s="152">
        <f>+F217+F219</f>
        <v>11700</v>
      </c>
      <c r="G216" s="153">
        <f>+G217+G219</f>
        <v>58577.053499999995</v>
      </c>
      <c r="H216" s="154">
        <f>+H217+H219</f>
        <v>44077.053499999995</v>
      </c>
      <c r="I216" s="367"/>
      <c r="J216" s="368"/>
    </row>
    <row r="217" spans="1:14" s="14" customFormat="1" ht="15.6" x14ac:dyDescent="0.3">
      <c r="A217" s="155" t="s">
        <v>142</v>
      </c>
      <c r="B217" s="365" t="s">
        <v>42</v>
      </c>
      <c r="C217" s="365"/>
      <c r="D217" s="366"/>
      <c r="E217" s="156">
        <f>+E218</f>
        <v>2500</v>
      </c>
      <c r="F217" s="156">
        <f>+F218</f>
        <v>5500</v>
      </c>
      <c r="G217" s="156">
        <f>+G218</f>
        <v>22000</v>
      </c>
      <c r="H217" s="157">
        <f>+H218</f>
        <v>14000</v>
      </c>
      <c r="I217" s="359"/>
      <c r="J217" s="360"/>
      <c r="K217" s="158" t="s">
        <v>130</v>
      </c>
    </row>
    <row r="218" spans="1:14" s="14" customFormat="1" x14ac:dyDescent="0.3">
      <c r="A218" s="155"/>
      <c r="B218" s="351" t="s">
        <v>243</v>
      </c>
      <c r="C218" s="351"/>
      <c r="D218" s="352"/>
      <c r="E218" s="96">
        <f>+C153+C154+(C155/2)</f>
        <v>2500</v>
      </c>
      <c r="F218" s="96">
        <f>IF(I51=5,(C155/2)+C157+C158+C159,IF(I51&gt;=4,(C155/2)+C156+C157+C158+C159+C160,IF(I51&gt;=3,(C155/2)+C156+C157+C158+C159+C160+C161,IF(I51&gt;=2,(C155/2)+C156+C157+C158+C159+C160+C161+C162,IF(I51&gt;=1,(C155/2)+C156+C157+C158+C159+C160+C161+C162+C163)))))</f>
        <v>5500</v>
      </c>
      <c r="G218" s="96">
        <f>(+H218)+F218+E218</f>
        <v>22000</v>
      </c>
      <c r="H218" s="97">
        <f>IF(I51=5,(C160+C161+C162+C163+C164),IF(I51&gt;=4,(C161+C162+C163+C164),IF(I51&gt;=3,(C162+C163+C164),IF(I51&gt;=2,(C163+C164),IF(I51&gt;=1,(C164))))))</f>
        <v>14000</v>
      </c>
      <c r="I218" s="324"/>
      <c r="J218" s="324"/>
      <c r="K218" s="158" t="s">
        <v>46</v>
      </c>
    </row>
    <row r="219" spans="1:14" s="14" customFormat="1" ht="15.6" x14ac:dyDescent="0.3">
      <c r="A219" s="155" t="s">
        <v>207</v>
      </c>
      <c r="B219" s="365" t="s">
        <v>208</v>
      </c>
      <c r="C219" s="365"/>
      <c r="D219" s="366"/>
      <c r="E219" s="156">
        <f>SUM(E220:E226)</f>
        <v>0</v>
      </c>
      <c r="F219" s="156">
        <f>SUM(F220:F226)</f>
        <v>6200</v>
      </c>
      <c r="G219" s="156">
        <f>SUM(G220:G226)</f>
        <v>36577.053499999995</v>
      </c>
      <c r="H219" s="157">
        <f>SUM(H220:H226)</f>
        <v>30077.053499999995</v>
      </c>
      <c r="I219" s="361"/>
      <c r="J219" s="362"/>
      <c r="K219" s="158" t="s">
        <v>47</v>
      </c>
    </row>
    <row r="220" spans="1:14" s="14" customFormat="1" x14ac:dyDescent="0.3">
      <c r="A220" s="159"/>
      <c r="B220" s="351" t="s">
        <v>209</v>
      </c>
      <c r="C220" s="351"/>
      <c r="D220" s="352"/>
      <c r="E220" s="90">
        <v>0</v>
      </c>
      <c r="F220" s="90">
        <v>0</v>
      </c>
      <c r="G220" s="96">
        <f t="shared" ref="G220:G225" si="1" xml:space="preserve"> IF(I220="Mensuel",  (+H220*$I$51)+F220,  (+H220)+F220)</f>
        <v>0</v>
      </c>
      <c r="H220" s="98">
        <v>0</v>
      </c>
      <c r="I220" s="328" t="s">
        <v>130</v>
      </c>
      <c r="J220" s="328"/>
      <c r="K220" s="158" t="s">
        <v>29</v>
      </c>
    </row>
    <row r="221" spans="1:14" s="14" customFormat="1" x14ac:dyDescent="0.3">
      <c r="A221" s="159"/>
      <c r="B221" s="351" t="s">
        <v>210</v>
      </c>
      <c r="C221" s="351"/>
      <c r="D221" s="352"/>
      <c r="E221" s="90">
        <v>0</v>
      </c>
      <c r="F221" s="90">
        <v>5000</v>
      </c>
      <c r="G221" s="96">
        <f t="shared" si="1"/>
        <v>27477.053499999995</v>
      </c>
      <c r="H221" s="96">
        <f>+'Rémunération 2020'!W51</f>
        <v>22477.053499999995</v>
      </c>
      <c r="I221" s="324"/>
      <c r="J221" s="324"/>
      <c r="K221" s="158" t="s">
        <v>30</v>
      </c>
    </row>
    <row r="222" spans="1:14" s="14" customFormat="1" x14ac:dyDescent="0.3">
      <c r="A222" s="159"/>
      <c r="B222" s="351" t="s">
        <v>335</v>
      </c>
      <c r="C222" s="351"/>
      <c r="D222" s="352"/>
      <c r="E222" s="90">
        <v>0</v>
      </c>
      <c r="F222" s="90">
        <v>1000</v>
      </c>
      <c r="G222" s="96">
        <f t="shared" ref="G222" si="2" xml:space="preserve"> IF(I222="Mensuel",  (+H222*$I$51)+F222,  (+H222)+F222)</f>
        <v>8500</v>
      </c>
      <c r="H222" s="96">
        <f>+'Rémunération 2020'!W74</f>
        <v>7500</v>
      </c>
      <c r="I222" s="324"/>
      <c r="J222" s="324"/>
      <c r="K222" s="158"/>
    </row>
    <row r="223" spans="1:14" s="14" customFormat="1" x14ac:dyDescent="0.3">
      <c r="A223" s="159"/>
      <c r="B223" s="351" t="s">
        <v>375</v>
      </c>
      <c r="C223" s="351"/>
      <c r="D223" s="352"/>
      <c r="E223" s="90">
        <v>0</v>
      </c>
      <c r="F223" s="90">
        <v>0</v>
      </c>
      <c r="G223" s="96">
        <f t="shared" si="1"/>
        <v>0</v>
      </c>
      <c r="H223" s="90">
        <v>0</v>
      </c>
      <c r="I223" s="328" t="s">
        <v>130</v>
      </c>
      <c r="J223" s="328"/>
      <c r="K223" s="158" t="s">
        <v>31</v>
      </c>
    </row>
    <row r="224" spans="1:14" s="14" customFormat="1" x14ac:dyDescent="0.3">
      <c r="A224" s="159"/>
      <c r="B224" s="351" t="s">
        <v>255</v>
      </c>
      <c r="C224" s="351"/>
      <c r="D224" s="352"/>
      <c r="E224" s="90">
        <v>0</v>
      </c>
      <c r="F224" s="90">
        <v>0</v>
      </c>
      <c r="G224" s="96">
        <f t="shared" si="1"/>
        <v>0</v>
      </c>
      <c r="H224" s="90">
        <v>0</v>
      </c>
      <c r="I224" s="328" t="s">
        <v>130</v>
      </c>
      <c r="J224" s="328"/>
      <c r="K224" s="158" t="s">
        <v>32</v>
      </c>
    </row>
    <row r="225" spans="1:11" s="14" customFormat="1" x14ac:dyDescent="0.3">
      <c r="A225" s="159"/>
      <c r="B225" s="351" t="s">
        <v>256</v>
      </c>
      <c r="C225" s="351"/>
      <c r="D225" s="352"/>
      <c r="E225" s="90">
        <v>0</v>
      </c>
      <c r="F225" s="90">
        <v>200</v>
      </c>
      <c r="G225" s="96">
        <f t="shared" si="1"/>
        <v>600</v>
      </c>
      <c r="H225" s="173">
        <v>100</v>
      </c>
      <c r="I225" s="328" t="s">
        <v>46</v>
      </c>
      <c r="J225" s="328"/>
      <c r="K225" s="158" t="s">
        <v>33</v>
      </c>
    </row>
    <row r="226" spans="1:11" s="14" customFormat="1" ht="15.6" x14ac:dyDescent="0.3">
      <c r="A226" s="286"/>
      <c r="B226" s="286"/>
      <c r="C226" s="286"/>
      <c r="D226" s="286"/>
      <c r="E226" s="160"/>
      <c r="F226" s="160"/>
      <c r="G226" s="160"/>
      <c r="H226" s="160"/>
      <c r="I226" s="363"/>
      <c r="J226" s="363"/>
    </row>
    <row r="227" spans="1:11" s="14" customFormat="1" ht="15.75" customHeight="1" x14ac:dyDescent="0.25">
      <c r="A227" s="325" t="s">
        <v>141</v>
      </c>
      <c r="B227" s="326"/>
      <c r="C227" s="326"/>
      <c r="D227" s="327"/>
      <c r="E227" s="161">
        <f>+E228+E233+E275+E277+E279+E281</f>
        <v>0</v>
      </c>
      <c r="F227" s="161">
        <f>+F228+F233+F275+F277+F279+F281</f>
        <v>0</v>
      </c>
      <c r="G227" s="161">
        <f>+G228+G233+G275+G277+G279+G281</f>
        <v>201360</v>
      </c>
      <c r="H227" s="162">
        <f>+H228+H233+H275+H277+H279+H281</f>
        <v>196600</v>
      </c>
      <c r="I227" s="363"/>
      <c r="J227" s="363"/>
    </row>
    <row r="228" spans="1:11" s="14" customFormat="1" ht="15.6" x14ac:dyDescent="0.3">
      <c r="A228" s="163" t="s">
        <v>142</v>
      </c>
      <c r="B228" s="285" t="s">
        <v>143</v>
      </c>
      <c r="C228" s="285"/>
      <c r="D228" s="285"/>
      <c r="E228" s="156">
        <f>SUM(E229:E231)</f>
        <v>0</v>
      </c>
      <c r="F228" s="156">
        <f t="shared" ref="F228" si="3">SUM(F229:F231)</f>
        <v>0</v>
      </c>
      <c r="G228" s="164">
        <f>SUM(G229:G231)</f>
        <v>0</v>
      </c>
      <c r="H228" s="156">
        <f>SUM(H229:H231)</f>
        <v>0</v>
      </c>
      <c r="I228" s="363"/>
      <c r="J228" s="363"/>
    </row>
    <row r="229" spans="1:11" s="14" customFormat="1" x14ac:dyDescent="0.3">
      <c r="A229" s="160"/>
      <c r="B229" s="277" t="s">
        <v>48</v>
      </c>
      <c r="C229" s="277"/>
      <c r="D229" s="277"/>
      <c r="E229" s="90">
        <v>0</v>
      </c>
      <c r="F229" s="90">
        <v>0</v>
      </c>
      <c r="G229" s="96">
        <f t="shared" ref="G229:G231" si="4" xml:space="preserve"> IF(I229="Mensuel",  (+H229*$I$51)+F229,  (+H229)+F229)</f>
        <v>0</v>
      </c>
      <c r="H229" s="90">
        <v>0</v>
      </c>
      <c r="I229" s="328" t="s">
        <v>130</v>
      </c>
      <c r="J229" s="328"/>
    </row>
    <row r="230" spans="1:11" s="14" customFormat="1" x14ac:dyDescent="0.3">
      <c r="A230" s="160"/>
      <c r="B230" s="277" t="s">
        <v>49</v>
      </c>
      <c r="C230" s="277"/>
      <c r="D230" s="277"/>
      <c r="E230" s="90">
        <v>0</v>
      </c>
      <c r="F230" s="90">
        <v>0</v>
      </c>
      <c r="G230" s="96">
        <f t="shared" si="4"/>
        <v>0</v>
      </c>
      <c r="H230" s="90">
        <v>0</v>
      </c>
      <c r="I230" s="328" t="s">
        <v>130</v>
      </c>
      <c r="J230" s="328"/>
    </row>
    <row r="231" spans="1:11" s="14" customFormat="1" x14ac:dyDescent="0.3">
      <c r="A231" s="160"/>
      <c r="B231" s="277" t="s">
        <v>50</v>
      </c>
      <c r="C231" s="277"/>
      <c r="D231" s="277"/>
      <c r="E231" s="90">
        <v>0</v>
      </c>
      <c r="F231" s="90">
        <v>0</v>
      </c>
      <c r="G231" s="96">
        <f t="shared" si="4"/>
        <v>0</v>
      </c>
      <c r="H231" s="90">
        <v>0</v>
      </c>
      <c r="I231" s="328" t="s">
        <v>130</v>
      </c>
      <c r="J231" s="328"/>
    </row>
    <row r="232" spans="1:11" s="14" customFormat="1" x14ac:dyDescent="0.3">
      <c r="A232" s="160"/>
      <c r="B232" s="277"/>
      <c r="C232" s="277"/>
      <c r="D232" s="277"/>
      <c r="E232" s="160"/>
      <c r="F232" s="160"/>
      <c r="G232" s="160"/>
      <c r="H232" s="160"/>
      <c r="I232" s="336"/>
      <c r="J232" s="336"/>
    </row>
    <row r="233" spans="1:11" s="14" customFormat="1" x14ac:dyDescent="0.3">
      <c r="A233" s="163" t="s">
        <v>149</v>
      </c>
      <c r="B233" s="285" t="s">
        <v>150</v>
      </c>
      <c r="C233" s="285"/>
      <c r="D233" s="285"/>
      <c r="E233" s="156">
        <f>SUM(E234:E273)</f>
        <v>0</v>
      </c>
      <c r="F233" s="156">
        <f>SUM(F234:F273)</f>
        <v>0</v>
      </c>
      <c r="G233" s="164">
        <f>SUM(G234:G273)</f>
        <v>4000</v>
      </c>
      <c r="H233" s="156">
        <f>SUM(H234:H273)</f>
        <v>1000</v>
      </c>
      <c r="I233" s="336"/>
      <c r="J233" s="336"/>
    </row>
    <row r="234" spans="1:11" s="14" customFormat="1" x14ac:dyDescent="0.3">
      <c r="A234" s="160"/>
      <c r="B234" s="277" t="s">
        <v>125</v>
      </c>
      <c r="C234" s="277"/>
      <c r="D234" s="277"/>
      <c r="E234" s="90">
        <v>0</v>
      </c>
      <c r="F234" s="90">
        <v>0</v>
      </c>
      <c r="G234" s="96">
        <f t="shared" ref="G234:G273" si="5" xml:space="preserve"> IF(I234="Mensuel",  (+H234*$I$51)+F234,  (+H234)+F234)</f>
        <v>4000</v>
      </c>
      <c r="H234" s="90">
        <v>1000</v>
      </c>
      <c r="I234" s="328" t="s">
        <v>46</v>
      </c>
      <c r="J234" s="328"/>
    </row>
    <row r="235" spans="1:11" s="14" customFormat="1" x14ac:dyDescent="0.3">
      <c r="A235" s="160"/>
      <c r="B235" s="277" t="s">
        <v>1</v>
      </c>
      <c r="C235" s="277"/>
      <c r="D235" s="277"/>
      <c r="E235" s="90">
        <v>0</v>
      </c>
      <c r="F235" s="90">
        <v>0</v>
      </c>
      <c r="G235" s="96">
        <f t="shared" si="5"/>
        <v>0</v>
      </c>
      <c r="H235" s="90">
        <v>0</v>
      </c>
      <c r="I235" s="328" t="s">
        <v>130</v>
      </c>
      <c r="J235" s="328"/>
    </row>
    <row r="236" spans="1:11" s="14" customFormat="1" x14ac:dyDescent="0.3">
      <c r="A236" s="160"/>
      <c r="B236" s="277" t="s">
        <v>2</v>
      </c>
      <c r="C236" s="277"/>
      <c r="D236" s="277"/>
      <c r="E236" s="90">
        <v>0</v>
      </c>
      <c r="F236" s="90">
        <v>0</v>
      </c>
      <c r="G236" s="96">
        <f t="shared" si="5"/>
        <v>0</v>
      </c>
      <c r="H236" s="90">
        <v>0</v>
      </c>
      <c r="I236" s="328" t="s">
        <v>130</v>
      </c>
      <c r="J236" s="328"/>
    </row>
    <row r="237" spans="1:11" s="14" customFormat="1" x14ac:dyDescent="0.3">
      <c r="A237" s="160"/>
      <c r="B237" s="277" t="s">
        <v>3</v>
      </c>
      <c r="C237" s="277"/>
      <c r="D237" s="277"/>
      <c r="E237" s="90">
        <v>0</v>
      </c>
      <c r="F237" s="90">
        <v>0</v>
      </c>
      <c r="G237" s="96">
        <f t="shared" si="5"/>
        <v>0</v>
      </c>
      <c r="H237" s="90">
        <v>0</v>
      </c>
      <c r="I237" s="328" t="s">
        <v>130</v>
      </c>
      <c r="J237" s="328"/>
    </row>
    <row r="238" spans="1:11" s="14" customFormat="1" x14ac:dyDescent="0.3">
      <c r="A238" s="160"/>
      <c r="B238" s="277" t="s">
        <v>4</v>
      </c>
      <c r="C238" s="277"/>
      <c r="D238" s="277"/>
      <c r="E238" s="90">
        <v>0</v>
      </c>
      <c r="F238" s="90">
        <v>0</v>
      </c>
      <c r="G238" s="96">
        <f t="shared" si="5"/>
        <v>0</v>
      </c>
      <c r="H238" s="90">
        <v>0</v>
      </c>
      <c r="I238" s="328" t="s">
        <v>130</v>
      </c>
      <c r="J238" s="328"/>
    </row>
    <row r="239" spans="1:11" s="14" customFormat="1" x14ac:dyDescent="0.3">
      <c r="A239" s="160"/>
      <c r="B239" s="277" t="s">
        <v>5</v>
      </c>
      <c r="C239" s="277"/>
      <c r="D239" s="277"/>
      <c r="E239" s="90">
        <v>0</v>
      </c>
      <c r="F239" s="90">
        <v>0</v>
      </c>
      <c r="G239" s="96">
        <f t="shared" si="5"/>
        <v>0</v>
      </c>
      <c r="H239" s="90">
        <v>0</v>
      </c>
      <c r="I239" s="328" t="s">
        <v>130</v>
      </c>
      <c r="J239" s="328"/>
    </row>
    <row r="240" spans="1:11" s="14" customFormat="1" x14ac:dyDescent="0.3">
      <c r="A240" s="160"/>
      <c r="B240" s="277" t="s">
        <v>6</v>
      </c>
      <c r="C240" s="277"/>
      <c r="D240" s="277"/>
      <c r="E240" s="90">
        <v>0</v>
      </c>
      <c r="F240" s="90">
        <v>0</v>
      </c>
      <c r="G240" s="96">
        <f t="shared" si="5"/>
        <v>0</v>
      </c>
      <c r="H240" s="90">
        <v>0</v>
      </c>
      <c r="I240" s="328" t="s">
        <v>130</v>
      </c>
      <c r="J240" s="328"/>
    </row>
    <row r="241" spans="1:10" s="14" customFormat="1" ht="15.75" customHeight="1" x14ac:dyDescent="0.3">
      <c r="A241" s="160"/>
      <c r="B241" s="277" t="s">
        <v>7</v>
      </c>
      <c r="C241" s="277"/>
      <c r="D241" s="277"/>
      <c r="E241" s="90">
        <v>0</v>
      </c>
      <c r="F241" s="90">
        <v>0</v>
      </c>
      <c r="G241" s="96">
        <f t="shared" si="5"/>
        <v>0</v>
      </c>
      <c r="H241" s="90">
        <v>0</v>
      </c>
      <c r="I241" s="328" t="s">
        <v>130</v>
      </c>
      <c r="J241" s="328"/>
    </row>
    <row r="242" spans="1:10" s="14" customFormat="1" x14ac:dyDescent="0.3">
      <c r="A242" s="160"/>
      <c r="B242" s="277" t="s">
        <v>8</v>
      </c>
      <c r="C242" s="277"/>
      <c r="D242" s="277"/>
      <c r="E242" s="90">
        <v>0</v>
      </c>
      <c r="F242" s="90">
        <v>0</v>
      </c>
      <c r="G242" s="96">
        <f t="shared" si="5"/>
        <v>0</v>
      </c>
      <c r="H242" s="90">
        <v>0</v>
      </c>
      <c r="I242" s="328" t="s">
        <v>130</v>
      </c>
      <c r="J242" s="328"/>
    </row>
    <row r="243" spans="1:10" s="14" customFormat="1" x14ac:dyDescent="0.3">
      <c r="A243" s="160"/>
      <c r="B243" s="277" t="s">
        <v>9</v>
      </c>
      <c r="C243" s="277"/>
      <c r="D243" s="277"/>
      <c r="E243" s="90">
        <v>0</v>
      </c>
      <c r="F243" s="90">
        <v>0</v>
      </c>
      <c r="G243" s="96">
        <f t="shared" si="5"/>
        <v>0</v>
      </c>
      <c r="H243" s="90">
        <v>0</v>
      </c>
      <c r="I243" s="328" t="s">
        <v>130</v>
      </c>
      <c r="J243" s="328"/>
    </row>
    <row r="244" spans="1:10" s="14" customFormat="1" x14ac:dyDescent="0.3">
      <c r="A244" s="160"/>
      <c r="B244" s="277" t="s">
        <v>10</v>
      </c>
      <c r="C244" s="277"/>
      <c r="D244" s="277"/>
      <c r="E244" s="90">
        <v>0</v>
      </c>
      <c r="F244" s="90">
        <v>0</v>
      </c>
      <c r="G244" s="96">
        <f t="shared" si="5"/>
        <v>0</v>
      </c>
      <c r="H244" s="90">
        <v>0</v>
      </c>
      <c r="I244" s="328" t="s">
        <v>130</v>
      </c>
      <c r="J244" s="328"/>
    </row>
    <row r="245" spans="1:10" s="14" customFormat="1" x14ac:dyDescent="0.3">
      <c r="A245" s="160"/>
      <c r="B245" s="277" t="s">
        <v>11</v>
      </c>
      <c r="C245" s="277"/>
      <c r="D245" s="277"/>
      <c r="E245" s="90">
        <v>0</v>
      </c>
      <c r="F245" s="90">
        <v>0</v>
      </c>
      <c r="G245" s="96">
        <f t="shared" si="5"/>
        <v>0</v>
      </c>
      <c r="H245" s="90">
        <v>0</v>
      </c>
      <c r="I245" s="328" t="s">
        <v>130</v>
      </c>
      <c r="J245" s="328"/>
    </row>
    <row r="246" spans="1:10" s="14" customFormat="1" x14ac:dyDescent="0.3">
      <c r="A246" s="160"/>
      <c r="B246" s="277" t="s">
        <v>12</v>
      </c>
      <c r="C246" s="277"/>
      <c r="D246" s="277"/>
      <c r="E246" s="90">
        <v>0</v>
      </c>
      <c r="F246" s="90">
        <v>0</v>
      </c>
      <c r="G246" s="96">
        <f t="shared" si="5"/>
        <v>0</v>
      </c>
      <c r="H246" s="90">
        <v>0</v>
      </c>
      <c r="I246" s="328" t="s">
        <v>130</v>
      </c>
      <c r="J246" s="328"/>
    </row>
    <row r="247" spans="1:10" s="14" customFormat="1" x14ac:dyDescent="0.3">
      <c r="A247" s="160"/>
      <c r="B247" s="277" t="s">
        <v>13</v>
      </c>
      <c r="C247" s="277"/>
      <c r="D247" s="277"/>
      <c r="E247" s="90">
        <v>0</v>
      </c>
      <c r="F247" s="90">
        <v>0</v>
      </c>
      <c r="G247" s="96">
        <f t="shared" si="5"/>
        <v>0</v>
      </c>
      <c r="H247" s="90">
        <v>0</v>
      </c>
      <c r="I247" s="328" t="s">
        <v>130</v>
      </c>
      <c r="J247" s="328"/>
    </row>
    <row r="248" spans="1:10" s="14" customFormat="1" x14ac:dyDescent="0.3">
      <c r="A248" s="163"/>
      <c r="B248" s="277" t="s">
        <v>14</v>
      </c>
      <c r="C248" s="277"/>
      <c r="D248" s="277"/>
      <c r="E248" s="90">
        <v>0</v>
      </c>
      <c r="F248" s="90">
        <v>0</v>
      </c>
      <c r="G248" s="96">
        <f t="shared" si="5"/>
        <v>0</v>
      </c>
      <c r="H248" s="90">
        <v>0</v>
      </c>
      <c r="I248" s="328" t="s">
        <v>130</v>
      </c>
      <c r="J248" s="328"/>
    </row>
    <row r="249" spans="1:10" s="14" customFormat="1" x14ac:dyDescent="0.3">
      <c r="A249" s="160"/>
      <c r="B249" s="277" t="s">
        <v>15</v>
      </c>
      <c r="C249" s="277"/>
      <c r="D249" s="277"/>
      <c r="E249" s="90">
        <v>0</v>
      </c>
      <c r="F249" s="90">
        <v>0</v>
      </c>
      <c r="G249" s="96">
        <f t="shared" si="5"/>
        <v>0</v>
      </c>
      <c r="H249" s="90">
        <v>0</v>
      </c>
      <c r="I249" s="328" t="s">
        <v>130</v>
      </c>
      <c r="J249" s="328"/>
    </row>
    <row r="250" spans="1:10" s="14" customFormat="1" x14ac:dyDescent="0.3">
      <c r="A250" s="160"/>
      <c r="B250" s="277" t="s">
        <v>19</v>
      </c>
      <c r="C250" s="277"/>
      <c r="D250" s="277"/>
      <c r="E250" s="90">
        <v>0</v>
      </c>
      <c r="F250" s="90">
        <v>0</v>
      </c>
      <c r="G250" s="96">
        <f t="shared" si="5"/>
        <v>0</v>
      </c>
      <c r="H250" s="90">
        <v>0</v>
      </c>
      <c r="I250" s="328" t="s">
        <v>130</v>
      </c>
      <c r="J250" s="328"/>
    </row>
    <row r="251" spans="1:10" s="14" customFormat="1" x14ac:dyDescent="0.3">
      <c r="A251" s="160"/>
      <c r="B251" s="277" t="s">
        <v>16</v>
      </c>
      <c r="C251" s="277"/>
      <c r="D251" s="277"/>
      <c r="E251" s="90">
        <v>0</v>
      </c>
      <c r="F251" s="90">
        <v>0</v>
      </c>
      <c r="G251" s="96">
        <f t="shared" si="5"/>
        <v>0</v>
      </c>
      <c r="H251" s="90">
        <v>0</v>
      </c>
      <c r="I251" s="328" t="s">
        <v>130</v>
      </c>
      <c r="J251" s="328"/>
    </row>
    <row r="252" spans="1:10" s="14" customFormat="1" x14ac:dyDescent="0.3">
      <c r="A252" s="163"/>
      <c r="B252" s="277" t="s">
        <v>17</v>
      </c>
      <c r="C252" s="277"/>
      <c r="D252" s="277"/>
      <c r="E252" s="90">
        <v>0</v>
      </c>
      <c r="F252" s="90">
        <v>0</v>
      </c>
      <c r="G252" s="96">
        <f t="shared" si="5"/>
        <v>0</v>
      </c>
      <c r="H252" s="90">
        <v>0</v>
      </c>
      <c r="I252" s="328" t="s">
        <v>130</v>
      </c>
      <c r="J252" s="328"/>
    </row>
    <row r="253" spans="1:10" s="14" customFormat="1" x14ac:dyDescent="0.3">
      <c r="A253" s="160"/>
      <c r="B253" s="277" t="s">
        <v>94</v>
      </c>
      <c r="C253" s="277"/>
      <c r="D253" s="277"/>
      <c r="E253" s="90">
        <v>0</v>
      </c>
      <c r="F253" s="90">
        <v>0</v>
      </c>
      <c r="G253" s="96">
        <f t="shared" si="5"/>
        <v>0</v>
      </c>
      <c r="H253" s="90">
        <v>0</v>
      </c>
      <c r="I253" s="328" t="s">
        <v>130</v>
      </c>
      <c r="J253" s="328"/>
    </row>
    <row r="254" spans="1:10" s="14" customFormat="1" x14ac:dyDescent="0.3">
      <c r="A254" s="163"/>
      <c r="B254" s="277" t="s">
        <v>20</v>
      </c>
      <c r="C254" s="277"/>
      <c r="D254" s="277"/>
      <c r="E254" s="90">
        <v>0</v>
      </c>
      <c r="F254" s="90">
        <v>0</v>
      </c>
      <c r="G254" s="96">
        <f t="shared" si="5"/>
        <v>0</v>
      </c>
      <c r="H254" s="90">
        <v>0</v>
      </c>
      <c r="I254" s="328" t="s">
        <v>130</v>
      </c>
      <c r="J254" s="328"/>
    </row>
    <row r="255" spans="1:10" s="14" customFormat="1" x14ac:dyDescent="0.3">
      <c r="A255" s="163"/>
      <c r="B255" s="277" t="s">
        <v>21</v>
      </c>
      <c r="C255" s="277"/>
      <c r="D255" s="277"/>
      <c r="E255" s="90">
        <v>0</v>
      </c>
      <c r="F255" s="90">
        <v>0</v>
      </c>
      <c r="G255" s="96">
        <f t="shared" si="5"/>
        <v>0</v>
      </c>
      <c r="H255" s="90">
        <v>0</v>
      </c>
      <c r="I255" s="328" t="s">
        <v>130</v>
      </c>
      <c r="J255" s="328"/>
    </row>
    <row r="256" spans="1:10" s="14" customFormat="1" x14ac:dyDescent="0.3">
      <c r="A256" s="163"/>
      <c r="B256" s="277" t="s">
        <v>126</v>
      </c>
      <c r="C256" s="277"/>
      <c r="D256" s="277"/>
      <c r="E256" s="90">
        <v>0</v>
      </c>
      <c r="F256" s="90">
        <v>0</v>
      </c>
      <c r="G256" s="96">
        <f t="shared" si="5"/>
        <v>0</v>
      </c>
      <c r="H256" s="90">
        <v>0</v>
      </c>
      <c r="I256" s="328" t="s">
        <v>130</v>
      </c>
      <c r="J256" s="328"/>
    </row>
    <row r="257" spans="1:10" s="14" customFormat="1" x14ac:dyDescent="0.3">
      <c r="A257" s="163"/>
      <c r="B257" s="277" t="s">
        <v>127</v>
      </c>
      <c r="C257" s="277"/>
      <c r="D257" s="277"/>
      <c r="E257" s="90">
        <v>0</v>
      </c>
      <c r="F257" s="90">
        <v>0</v>
      </c>
      <c r="G257" s="96">
        <f t="shared" si="5"/>
        <v>0</v>
      </c>
      <c r="H257" s="90">
        <v>0</v>
      </c>
      <c r="I257" s="328" t="s">
        <v>130</v>
      </c>
      <c r="J257" s="328"/>
    </row>
    <row r="258" spans="1:10" s="14" customFormat="1" x14ac:dyDescent="0.3">
      <c r="A258" s="163"/>
      <c r="B258" s="277" t="s">
        <v>22</v>
      </c>
      <c r="C258" s="277"/>
      <c r="D258" s="277"/>
      <c r="E258" s="90">
        <v>0</v>
      </c>
      <c r="F258" s="90">
        <v>0</v>
      </c>
      <c r="G258" s="96">
        <f t="shared" si="5"/>
        <v>0</v>
      </c>
      <c r="H258" s="90">
        <v>0</v>
      </c>
      <c r="I258" s="328" t="s">
        <v>130</v>
      </c>
      <c r="J258" s="328"/>
    </row>
    <row r="259" spans="1:10" s="14" customFormat="1" x14ac:dyDescent="0.3">
      <c r="A259" s="163"/>
      <c r="B259" s="277" t="s">
        <v>18</v>
      </c>
      <c r="C259" s="277"/>
      <c r="D259" s="277"/>
      <c r="E259" s="90">
        <v>0</v>
      </c>
      <c r="F259" s="90">
        <v>0</v>
      </c>
      <c r="G259" s="96">
        <f t="shared" si="5"/>
        <v>0</v>
      </c>
      <c r="H259" s="90">
        <v>0</v>
      </c>
      <c r="I259" s="328" t="s">
        <v>130</v>
      </c>
      <c r="J259" s="328"/>
    </row>
    <row r="260" spans="1:10" s="14" customFormat="1" x14ac:dyDescent="0.3">
      <c r="A260" s="163"/>
      <c r="B260" s="277" t="s">
        <v>9</v>
      </c>
      <c r="C260" s="277"/>
      <c r="D260" s="277"/>
      <c r="E260" s="90">
        <v>0</v>
      </c>
      <c r="F260" s="90">
        <v>0</v>
      </c>
      <c r="G260" s="96">
        <f t="shared" si="5"/>
        <v>0</v>
      </c>
      <c r="H260" s="90">
        <v>0</v>
      </c>
      <c r="I260" s="328" t="s">
        <v>130</v>
      </c>
      <c r="J260" s="328"/>
    </row>
    <row r="261" spans="1:10" s="14" customFormat="1" x14ac:dyDescent="0.3">
      <c r="A261" s="163"/>
      <c r="B261" s="276"/>
      <c r="C261" s="276"/>
      <c r="D261" s="276"/>
      <c r="E261" s="90">
        <v>0</v>
      </c>
      <c r="F261" s="90">
        <v>0</v>
      </c>
      <c r="G261" s="96">
        <f t="shared" si="5"/>
        <v>0</v>
      </c>
      <c r="H261" s="90">
        <v>0</v>
      </c>
      <c r="I261" s="328" t="s">
        <v>130</v>
      </c>
      <c r="J261" s="328"/>
    </row>
    <row r="262" spans="1:10" s="14" customFormat="1" x14ac:dyDescent="0.3">
      <c r="A262" s="163"/>
      <c r="B262" s="276"/>
      <c r="C262" s="276"/>
      <c r="D262" s="276"/>
      <c r="E262" s="90">
        <v>0</v>
      </c>
      <c r="F262" s="90">
        <v>0</v>
      </c>
      <c r="G262" s="96">
        <f t="shared" si="5"/>
        <v>0</v>
      </c>
      <c r="H262" s="90">
        <v>0</v>
      </c>
      <c r="I262" s="328" t="s">
        <v>130</v>
      </c>
      <c r="J262" s="328"/>
    </row>
    <row r="263" spans="1:10" s="14" customFormat="1" x14ac:dyDescent="0.3">
      <c r="A263" s="163"/>
      <c r="B263" s="276"/>
      <c r="C263" s="276"/>
      <c r="D263" s="276"/>
      <c r="E263" s="90">
        <v>0</v>
      </c>
      <c r="F263" s="90">
        <v>0</v>
      </c>
      <c r="G263" s="96">
        <f t="shared" si="5"/>
        <v>0</v>
      </c>
      <c r="H263" s="90">
        <v>0</v>
      </c>
      <c r="I263" s="328" t="s">
        <v>130</v>
      </c>
      <c r="J263" s="328"/>
    </row>
    <row r="264" spans="1:10" s="14" customFormat="1" x14ac:dyDescent="0.3">
      <c r="A264" s="163"/>
      <c r="B264" s="276"/>
      <c r="C264" s="276"/>
      <c r="D264" s="276"/>
      <c r="E264" s="90">
        <v>0</v>
      </c>
      <c r="F264" s="90">
        <v>0</v>
      </c>
      <c r="G264" s="96">
        <f t="shared" si="5"/>
        <v>0</v>
      </c>
      <c r="H264" s="90">
        <v>0</v>
      </c>
      <c r="I264" s="328" t="s">
        <v>130</v>
      </c>
      <c r="J264" s="328"/>
    </row>
    <row r="265" spans="1:10" s="14" customFormat="1" x14ac:dyDescent="0.3">
      <c r="A265" s="163"/>
      <c r="B265" s="276"/>
      <c r="C265" s="276"/>
      <c r="D265" s="276"/>
      <c r="E265" s="90">
        <v>0</v>
      </c>
      <c r="F265" s="90">
        <v>0</v>
      </c>
      <c r="G265" s="96">
        <f t="shared" si="5"/>
        <v>0</v>
      </c>
      <c r="H265" s="90">
        <v>0</v>
      </c>
      <c r="I265" s="328" t="s">
        <v>130</v>
      </c>
      <c r="J265" s="328"/>
    </row>
    <row r="266" spans="1:10" s="14" customFormat="1" x14ac:dyDescent="0.3">
      <c r="A266" s="163"/>
      <c r="B266" s="276"/>
      <c r="C266" s="276"/>
      <c r="D266" s="276"/>
      <c r="E266" s="90">
        <v>0</v>
      </c>
      <c r="F266" s="90">
        <v>0</v>
      </c>
      <c r="G266" s="96">
        <f t="shared" si="5"/>
        <v>0</v>
      </c>
      <c r="H266" s="90">
        <v>0</v>
      </c>
      <c r="I266" s="328" t="s">
        <v>130</v>
      </c>
      <c r="J266" s="328"/>
    </row>
    <row r="267" spans="1:10" s="14" customFormat="1" x14ac:dyDescent="0.3">
      <c r="A267" s="163"/>
      <c r="B267" s="276"/>
      <c r="C267" s="276"/>
      <c r="D267" s="276"/>
      <c r="E267" s="90">
        <v>0</v>
      </c>
      <c r="F267" s="90">
        <v>0</v>
      </c>
      <c r="G267" s="96">
        <f t="shared" si="5"/>
        <v>0</v>
      </c>
      <c r="H267" s="90">
        <v>0</v>
      </c>
      <c r="I267" s="328" t="s">
        <v>130</v>
      </c>
      <c r="J267" s="328"/>
    </row>
    <row r="268" spans="1:10" s="14" customFormat="1" x14ac:dyDescent="0.3">
      <c r="A268" s="163"/>
      <c r="B268" s="276"/>
      <c r="C268" s="276"/>
      <c r="D268" s="276"/>
      <c r="E268" s="90">
        <v>0</v>
      </c>
      <c r="F268" s="90">
        <v>0</v>
      </c>
      <c r="G268" s="96">
        <f t="shared" si="5"/>
        <v>0</v>
      </c>
      <c r="H268" s="90">
        <v>0</v>
      </c>
      <c r="I268" s="328" t="s">
        <v>130</v>
      </c>
      <c r="J268" s="328"/>
    </row>
    <row r="269" spans="1:10" s="14" customFormat="1" x14ac:dyDescent="0.3">
      <c r="A269" s="163"/>
      <c r="B269" s="276"/>
      <c r="C269" s="276"/>
      <c r="D269" s="276"/>
      <c r="E269" s="90">
        <v>0</v>
      </c>
      <c r="F269" s="90">
        <v>0</v>
      </c>
      <c r="G269" s="96">
        <f t="shared" si="5"/>
        <v>0</v>
      </c>
      <c r="H269" s="90">
        <v>0</v>
      </c>
      <c r="I269" s="328" t="s">
        <v>130</v>
      </c>
      <c r="J269" s="328"/>
    </row>
    <row r="270" spans="1:10" s="14" customFormat="1" x14ac:dyDescent="0.3">
      <c r="A270" s="163"/>
      <c r="B270" s="276"/>
      <c r="C270" s="276"/>
      <c r="D270" s="276"/>
      <c r="E270" s="90">
        <v>0</v>
      </c>
      <c r="F270" s="90">
        <v>0</v>
      </c>
      <c r="G270" s="96">
        <f t="shared" si="5"/>
        <v>0</v>
      </c>
      <c r="H270" s="90">
        <v>0</v>
      </c>
      <c r="I270" s="328" t="s">
        <v>130</v>
      </c>
      <c r="J270" s="328"/>
    </row>
    <row r="271" spans="1:10" s="14" customFormat="1" x14ac:dyDescent="0.3">
      <c r="A271" s="163"/>
      <c r="B271" s="276"/>
      <c r="C271" s="276"/>
      <c r="D271" s="276"/>
      <c r="E271" s="90">
        <v>0</v>
      </c>
      <c r="F271" s="90">
        <v>0</v>
      </c>
      <c r="G271" s="96">
        <f t="shared" si="5"/>
        <v>0</v>
      </c>
      <c r="H271" s="90">
        <v>0</v>
      </c>
      <c r="I271" s="328" t="s">
        <v>130</v>
      </c>
      <c r="J271" s="328"/>
    </row>
    <row r="272" spans="1:10" s="14" customFormat="1" x14ac:dyDescent="0.3">
      <c r="A272" s="163"/>
      <c r="B272" s="276"/>
      <c r="C272" s="276"/>
      <c r="D272" s="276"/>
      <c r="E272" s="90">
        <v>0</v>
      </c>
      <c r="F272" s="90">
        <v>0</v>
      </c>
      <c r="G272" s="96">
        <f t="shared" si="5"/>
        <v>0</v>
      </c>
      <c r="H272" s="90">
        <v>0</v>
      </c>
      <c r="I272" s="328" t="s">
        <v>130</v>
      </c>
      <c r="J272" s="328"/>
    </row>
    <row r="273" spans="1:10" s="14" customFormat="1" x14ac:dyDescent="0.3">
      <c r="A273" s="165"/>
      <c r="B273" s="276"/>
      <c r="C273" s="276"/>
      <c r="D273" s="276"/>
      <c r="E273" s="102">
        <v>0</v>
      </c>
      <c r="F273" s="102">
        <v>0</v>
      </c>
      <c r="G273" s="96">
        <f t="shared" si="5"/>
        <v>0</v>
      </c>
      <c r="H273" s="102">
        <v>0</v>
      </c>
      <c r="I273" s="329" t="s">
        <v>130</v>
      </c>
      <c r="J273" s="329"/>
    </row>
    <row r="274" spans="1:10" s="14" customFormat="1" x14ac:dyDescent="0.3">
      <c r="A274" s="163"/>
      <c r="B274" s="277"/>
      <c r="C274" s="277"/>
      <c r="D274" s="277"/>
      <c r="E274" s="96"/>
      <c r="F274" s="96"/>
      <c r="G274" s="166"/>
      <c r="H274" s="166"/>
      <c r="I274" s="336"/>
      <c r="J274" s="336"/>
    </row>
    <row r="275" spans="1:10" s="14" customFormat="1" x14ac:dyDescent="0.3">
      <c r="A275" s="163" t="s">
        <v>159</v>
      </c>
      <c r="B275" s="285" t="s">
        <v>211</v>
      </c>
      <c r="C275" s="285"/>
      <c r="D275" s="285"/>
      <c r="E275" s="100">
        <v>0</v>
      </c>
      <c r="F275" s="100">
        <v>0</v>
      </c>
      <c r="G275" s="164">
        <f>(+H275)+F275</f>
        <v>195500</v>
      </c>
      <c r="H275" s="96">
        <f>+'Rémunération 2020'!X26</f>
        <v>195500</v>
      </c>
      <c r="I275" s="324"/>
      <c r="J275" s="324"/>
    </row>
    <row r="276" spans="1:10" s="14" customFormat="1" x14ac:dyDescent="0.3">
      <c r="A276" s="163"/>
      <c r="B276" s="288"/>
      <c r="C276" s="288"/>
      <c r="D276" s="288"/>
      <c r="E276" s="96"/>
      <c r="F276" s="96"/>
      <c r="G276" s="166"/>
      <c r="H276" s="166"/>
      <c r="I276" s="336"/>
      <c r="J276" s="336"/>
    </row>
    <row r="277" spans="1:10" s="14" customFormat="1" ht="33.75" customHeight="1" x14ac:dyDescent="0.3">
      <c r="A277" s="163" t="s">
        <v>165</v>
      </c>
      <c r="B277" s="369" t="s">
        <v>376</v>
      </c>
      <c r="C277" s="369"/>
      <c r="D277" s="369"/>
      <c r="E277" s="100">
        <v>0</v>
      </c>
      <c r="F277" s="100">
        <v>0</v>
      </c>
      <c r="G277" s="164">
        <f>(+H277*$I$51)+F277</f>
        <v>0</v>
      </c>
      <c r="H277" s="100">
        <v>0</v>
      </c>
      <c r="I277" s="336"/>
      <c r="J277" s="336"/>
    </row>
    <row r="278" spans="1:10" s="14" customFormat="1" x14ac:dyDescent="0.3">
      <c r="A278" s="163"/>
      <c r="B278" s="288"/>
      <c r="C278" s="288"/>
      <c r="D278" s="288"/>
      <c r="E278" s="90"/>
      <c r="F278" s="90"/>
      <c r="G278" s="96"/>
      <c r="H278" s="90"/>
      <c r="I278" s="336"/>
      <c r="J278" s="336"/>
    </row>
    <row r="279" spans="1:10" s="14" customFormat="1" x14ac:dyDescent="0.3">
      <c r="A279" s="163" t="s">
        <v>212</v>
      </c>
      <c r="B279" s="285" t="s">
        <v>213</v>
      </c>
      <c r="C279" s="285"/>
      <c r="D279" s="285"/>
      <c r="E279" s="100">
        <v>0</v>
      </c>
      <c r="F279" s="100">
        <v>0</v>
      </c>
      <c r="G279" s="96">
        <f t="shared" ref="G279" si="6" xml:space="preserve"> IF(I279="Mensuel",  (+H279*$I$51)+F279,  (+H279)+F279)</f>
        <v>100</v>
      </c>
      <c r="H279" s="100">
        <v>100</v>
      </c>
      <c r="I279" s="336"/>
      <c r="J279" s="336"/>
    </row>
    <row r="280" spans="1:10" s="14" customFormat="1" x14ac:dyDescent="0.3">
      <c r="A280" s="163"/>
      <c r="B280" s="286"/>
      <c r="C280" s="286"/>
      <c r="D280" s="286"/>
      <c r="E280" s="90"/>
      <c r="F280" s="90"/>
      <c r="G280" s="166"/>
      <c r="H280" s="166"/>
      <c r="I280" s="336"/>
      <c r="J280" s="336"/>
    </row>
    <row r="281" spans="1:10" s="14" customFormat="1" x14ac:dyDescent="0.3">
      <c r="A281" s="163" t="s">
        <v>214</v>
      </c>
      <c r="B281" s="285" t="s">
        <v>215</v>
      </c>
      <c r="C281" s="285"/>
      <c r="D281" s="285"/>
      <c r="E281" s="100">
        <f>SUM(E282:E285)</f>
        <v>0</v>
      </c>
      <c r="F281" s="100">
        <f>SUM(F282:F285)</f>
        <v>0</v>
      </c>
      <c r="G281" s="164">
        <f>SUM(G282:G285)</f>
        <v>1760</v>
      </c>
      <c r="H281" s="164">
        <v>0</v>
      </c>
      <c r="I281" s="324"/>
      <c r="J281" s="324"/>
    </row>
    <row r="282" spans="1:10" s="14" customFormat="1" x14ac:dyDescent="0.3">
      <c r="A282" s="163"/>
      <c r="B282" s="277" t="s">
        <v>322</v>
      </c>
      <c r="C282" s="277"/>
      <c r="D282" s="277"/>
      <c r="E282" s="90">
        <v>0</v>
      </c>
      <c r="F282" s="90">
        <v>0</v>
      </c>
      <c r="G282" s="96">
        <f t="shared" ref="G282:G285" si="7" xml:space="preserve"> IF(I282="Mensuel",  (+H282*$I$51)+F282,  (+H282)+F282)</f>
        <v>800</v>
      </c>
      <c r="H282" s="90">
        <v>200</v>
      </c>
      <c r="I282" s="328" t="s">
        <v>46</v>
      </c>
      <c r="J282" s="328"/>
    </row>
    <row r="283" spans="1:10" s="14" customFormat="1" x14ac:dyDescent="0.3">
      <c r="A283" s="163"/>
      <c r="B283" s="277" t="s">
        <v>323</v>
      </c>
      <c r="C283" s="277"/>
      <c r="D283" s="277"/>
      <c r="E283" s="90">
        <v>0</v>
      </c>
      <c r="F283" s="90">
        <v>0</v>
      </c>
      <c r="G283" s="96">
        <f t="shared" si="7"/>
        <v>400</v>
      </c>
      <c r="H283" s="90">
        <v>100</v>
      </c>
      <c r="I283" s="328" t="s">
        <v>46</v>
      </c>
      <c r="J283" s="328"/>
    </row>
    <row r="284" spans="1:10" s="14" customFormat="1" x14ac:dyDescent="0.3">
      <c r="A284" s="163"/>
      <c r="B284" s="335"/>
      <c r="C284" s="335"/>
      <c r="D284" s="335"/>
      <c r="E284" s="90">
        <v>0</v>
      </c>
      <c r="F284" s="90">
        <v>0</v>
      </c>
      <c r="G284" s="96">
        <f t="shared" si="7"/>
        <v>160</v>
      </c>
      <c r="H284" s="90">
        <v>160</v>
      </c>
      <c r="I284" s="328" t="s">
        <v>31</v>
      </c>
      <c r="J284" s="328"/>
    </row>
    <row r="285" spans="1:10" s="14" customFormat="1" x14ac:dyDescent="0.3">
      <c r="A285" s="163"/>
      <c r="B285" s="335"/>
      <c r="C285" s="335"/>
      <c r="D285" s="335"/>
      <c r="E285" s="90">
        <v>0</v>
      </c>
      <c r="F285" s="90">
        <v>0</v>
      </c>
      <c r="G285" s="96">
        <f t="shared" si="7"/>
        <v>400</v>
      </c>
      <c r="H285" s="90">
        <v>100</v>
      </c>
      <c r="I285" s="328" t="s">
        <v>46</v>
      </c>
      <c r="J285" s="328"/>
    </row>
    <row r="286" spans="1:10" s="14" customFormat="1" x14ac:dyDescent="0.3">
      <c r="A286" s="163"/>
      <c r="B286" s="371"/>
      <c r="C286" s="372"/>
      <c r="D286" s="373"/>
      <c r="E286" s="96"/>
      <c r="F286" s="96"/>
      <c r="G286" s="166"/>
      <c r="H286" s="166"/>
      <c r="I286" s="336"/>
      <c r="J286" s="336"/>
    </row>
    <row r="287" spans="1:10" s="14" customFormat="1" ht="18" x14ac:dyDescent="0.35">
      <c r="A287" s="380" t="s">
        <v>169</v>
      </c>
      <c r="B287" s="380"/>
      <c r="C287" s="380"/>
      <c r="D287" s="380"/>
      <c r="E287" s="167">
        <f>+E216-E227</f>
        <v>2500</v>
      </c>
      <c r="F287" s="167">
        <f>+F216-F227</f>
        <v>11700</v>
      </c>
      <c r="G287" s="167">
        <f>+G216-G227</f>
        <v>-142782.94650000002</v>
      </c>
      <c r="H287" s="168">
        <f>+H216-H227</f>
        <v>-152522.94650000002</v>
      </c>
      <c r="I287" s="336"/>
      <c r="J287" s="336"/>
    </row>
    <row r="288" spans="1:10" s="14" customFormat="1" x14ac:dyDescent="0.3">
      <c r="A288" s="371"/>
      <c r="B288" s="372"/>
      <c r="C288" s="372"/>
      <c r="D288" s="373"/>
      <c r="E288" s="96"/>
      <c r="F288" s="96"/>
      <c r="G288" s="166"/>
      <c r="H288" s="166"/>
      <c r="I288" s="336"/>
      <c r="J288" s="336"/>
    </row>
    <row r="289" spans="1:10" s="14" customFormat="1" x14ac:dyDescent="0.3">
      <c r="A289" s="315" t="s">
        <v>216</v>
      </c>
      <c r="B289" s="315"/>
      <c r="C289" s="315"/>
      <c r="D289" s="315"/>
      <c r="E289" s="100">
        <v>0</v>
      </c>
      <c r="F289" s="100">
        <v>0</v>
      </c>
      <c r="G289" s="164">
        <f xml:space="preserve"> IF(I289="Mensuel",  (+H289*$I$51)+F289,  (+H289)+F289)</f>
        <v>0</v>
      </c>
      <c r="H289" s="90">
        <v>0</v>
      </c>
      <c r="I289" s="328" t="s">
        <v>130</v>
      </c>
      <c r="J289" s="328"/>
    </row>
    <row r="290" spans="1:10" s="14" customFormat="1" ht="15" customHeight="1" x14ac:dyDescent="0.25">
      <c r="A290" s="374"/>
      <c r="B290" s="375"/>
      <c r="C290" s="375"/>
      <c r="D290" s="376"/>
      <c r="E290" s="166"/>
      <c r="F290" s="166"/>
      <c r="G290" s="166"/>
      <c r="H290" s="166"/>
      <c r="I290" s="336"/>
      <c r="J290" s="336"/>
    </row>
    <row r="291" spans="1:10" s="14" customFormat="1" x14ac:dyDescent="0.3">
      <c r="A291" s="315" t="s">
        <v>171</v>
      </c>
      <c r="B291" s="315"/>
      <c r="C291" s="315"/>
      <c r="D291" s="315"/>
      <c r="E291" s="164">
        <v>0</v>
      </c>
      <c r="F291" s="164">
        <v>0</v>
      </c>
      <c r="G291" s="164">
        <f>SUM(G292:G295)</f>
        <v>5500</v>
      </c>
      <c r="H291" s="129">
        <f>SUM(H292:H295)</f>
        <v>1200</v>
      </c>
      <c r="I291" s="324"/>
      <c r="J291" s="324"/>
    </row>
    <row r="292" spans="1:10" s="14" customFormat="1" x14ac:dyDescent="0.3">
      <c r="A292" s="163"/>
      <c r="B292" s="277" t="s">
        <v>325</v>
      </c>
      <c r="C292" s="277"/>
      <c r="D292" s="277"/>
      <c r="E292" s="90">
        <v>0</v>
      </c>
      <c r="F292" s="90">
        <v>1000</v>
      </c>
      <c r="G292" s="96">
        <f xml:space="preserve"> IF(I292="Mensuel",  (+H292*$I$51)+F292,  (+H292)+F292)</f>
        <v>3800</v>
      </c>
      <c r="H292" s="90">
        <f>+D98+D105+D112+D119</f>
        <v>700</v>
      </c>
      <c r="I292" s="333" t="s">
        <v>46</v>
      </c>
      <c r="J292" s="334"/>
    </row>
    <row r="293" spans="1:10" s="14" customFormat="1" x14ac:dyDescent="0.3">
      <c r="A293" s="163"/>
      <c r="B293" s="277" t="s">
        <v>320</v>
      </c>
      <c r="C293" s="277"/>
      <c r="D293" s="277"/>
      <c r="E293" s="90">
        <v>0</v>
      </c>
      <c r="F293" s="90">
        <v>0</v>
      </c>
      <c r="G293" s="96">
        <f t="shared" ref="G293:G295" si="8" xml:space="preserve"> IF(I293="Mensuel",  (+H293*$I$51)+F293,  (+H293)+F293)</f>
        <v>100</v>
      </c>
      <c r="H293" s="90">
        <v>100</v>
      </c>
      <c r="I293" s="333" t="s">
        <v>33</v>
      </c>
      <c r="J293" s="334"/>
    </row>
    <row r="294" spans="1:10" s="14" customFormat="1" x14ac:dyDescent="0.3">
      <c r="A294" s="169"/>
      <c r="B294" s="276"/>
      <c r="C294" s="276"/>
      <c r="D294" s="276"/>
      <c r="E294" s="90">
        <v>0</v>
      </c>
      <c r="F294" s="90">
        <v>0</v>
      </c>
      <c r="G294" s="96">
        <f t="shared" si="8"/>
        <v>400</v>
      </c>
      <c r="H294" s="90">
        <v>100</v>
      </c>
      <c r="I294" s="333" t="s">
        <v>46</v>
      </c>
      <c r="J294" s="334"/>
    </row>
    <row r="295" spans="1:10" s="14" customFormat="1" x14ac:dyDescent="0.3">
      <c r="A295" s="169"/>
      <c r="B295" s="276"/>
      <c r="C295" s="276"/>
      <c r="D295" s="276"/>
      <c r="E295" s="90">
        <v>0</v>
      </c>
      <c r="F295" s="90">
        <v>0</v>
      </c>
      <c r="G295" s="96">
        <f t="shared" si="8"/>
        <v>1200</v>
      </c>
      <c r="H295" s="90">
        <v>300</v>
      </c>
      <c r="I295" s="333" t="s">
        <v>46</v>
      </c>
      <c r="J295" s="334"/>
    </row>
    <row r="296" spans="1:10" s="14" customFormat="1" x14ac:dyDescent="0.3">
      <c r="A296" s="371"/>
      <c r="B296" s="372"/>
      <c r="C296" s="372"/>
      <c r="D296" s="373"/>
      <c r="E296" s="156"/>
      <c r="F296" s="156"/>
      <c r="G296" s="166"/>
      <c r="H296" s="166"/>
      <c r="I296" s="336"/>
      <c r="J296" s="336"/>
    </row>
    <row r="297" spans="1:10" s="14" customFormat="1" x14ac:dyDescent="0.3">
      <c r="A297" s="315" t="s">
        <v>217</v>
      </c>
      <c r="B297" s="315"/>
      <c r="C297" s="315"/>
      <c r="D297" s="315"/>
      <c r="E297" s="100">
        <v>0</v>
      </c>
      <c r="F297" s="100">
        <v>100</v>
      </c>
      <c r="G297" s="164">
        <f xml:space="preserve"> IF(I297="Mensuel",  (+H297*$I$51)+F297,  (+H297)+F297)</f>
        <v>900</v>
      </c>
      <c r="H297" s="90">
        <v>200</v>
      </c>
      <c r="I297" s="328" t="s">
        <v>46</v>
      </c>
      <c r="J297" s="328"/>
    </row>
    <row r="298" spans="1:10" s="14" customFormat="1" ht="15" customHeight="1" x14ac:dyDescent="0.25">
      <c r="A298" s="374"/>
      <c r="B298" s="375"/>
      <c r="C298" s="375"/>
      <c r="D298" s="376"/>
      <c r="E298" s="166"/>
      <c r="F298" s="166"/>
      <c r="G298" s="166"/>
      <c r="H298" s="166"/>
      <c r="I298" s="336"/>
      <c r="J298" s="336"/>
    </row>
    <row r="299" spans="1:10" s="14" customFormat="1" x14ac:dyDescent="0.3">
      <c r="A299" s="315" t="s">
        <v>218</v>
      </c>
      <c r="B299" s="315"/>
      <c r="C299" s="315"/>
      <c r="D299" s="315"/>
      <c r="E299" s="100">
        <v>0</v>
      </c>
      <c r="F299" s="100">
        <v>0</v>
      </c>
      <c r="G299" s="164">
        <f xml:space="preserve"> IF(I299="Mensuel",  (+H299*$I$51)+F299,  (+H299)+F299)</f>
        <v>0</v>
      </c>
      <c r="H299" s="87">
        <v>0</v>
      </c>
      <c r="I299" s="328" t="s">
        <v>130</v>
      </c>
      <c r="J299" s="328"/>
    </row>
    <row r="300" spans="1:10" s="14" customFormat="1" x14ac:dyDescent="0.3">
      <c r="A300" s="371"/>
      <c r="B300" s="372"/>
      <c r="C300" s="372"/>
      <c r="D300" s="373"/>
      <c r="E300" s="96"/>
      <c r="F300" s="96"/>
      <c r="G300" s="166"/>
      <c r="H300" s="166"/>
      <c r="I300" s="336"/>
      <c r="J300" s="336"/>
    </row>
    <row r="301" spans="1:10" s="14" customFormat="1" x14ac:dyDescent="0.3">
      <c r="A301" s="315" t="s">
        <v>219</v>
      </c>
      <c r="B301" s="315"/>
      <c r="C301" s="315"/>
      <c r="D301" s="315"/>
      <c r="E301" s="100">
        <v>0</v>
      </c>
      <c r="F301" s="100">
        <v>0</v>
      </c>
      <c r="G301" s="164">
        <f xml:space="preserve"> IF(I301="Mensuel",  (+H301*$I$51)+F301,  (+H301)+F301)</f>
        <v>0</v>
      </c>
      <c r="H301" s="87">
        <v>0</v>
      </c>
      <c r="I301" s="328" t="s">
        <v>130</v>
      </c>
      <c r="J301" s="328"/>
    </row>
    <row r="302" spans="1:10" s="14" customFormat="1" x14ac:dyDescent="0.3">
      <c r="A302" s="377"/>
      <c r="B302" s="378"/>
      <c r="C302" s="378"/>
      <c r="D302" s="379"/>
      <c r="E302" s="170"/>
      <c r="F302" s="170"/>
      <c r="G302" s="166"/>
      <c r="H302" s="166"/>
      <c r="I302" s="370"/>
      <c r="J302" s="370"/>
    </row>
    <row r="303" spans="1:10" s="14" customFormat="1" ht="18" x14ac:dyDescent="0.35">
      <c r="A303" s="345" t="s">
        <v>174</v>
      </c>
      <c r="B303" s="345"/>
      <c r="C303" s="345"/>
      <c r="D303" s="345"/>
      <c r="E303" s="171">
        <f>+E287+E289-E291+E297-E299-E301</f>
        <v>2500</v>
      </c>
      <c r="F303" s="171">
        <f>+F287+F289-F291+F297-F299-F301</f>
        <v>11800</v>
      </c>
      <c r="G303" s="171">
        <f>+G287+G289-G291+G297-G299-G301</f>
        <v>-147382.94650000002</v>
      </c>
      <c r="H303" s="171">
        <f>+H287+H289-H291+H297-H299-H301</f>
        <v>-153522.94650000002</v>
      </c>
      <c r="I303" s="370"/>
      <c r="J303" s="370"/>
    </row>
    <row r="305" spans="1:6" x14ac:dyDescent="0.3">
      <c r="A305" s="14"/>
      <c r="B305" s="14"/>
      <c r="C305" s="14"/>
      <c r="D305" s="14"/>
      <c r="E305" s="14"/>
      <c r="F305" s="14"/>
    </row>
    <row r="306" spans="1:6" x14ac:dyDescent="0.3">
      <c r="A306" s="14"/>
      <c r="B306" s="14"/>
      <c r="C306" s="14"/>
      <c r="D306" s="14"/>
      <c r="E306" s="14"/>
      <c r="F306" s="14"/>
    </row>
    <row r="370" spans="1:11" x14ac:dyDescent="0.3">
      <c r="A370" s="14"/>
      <c r="B370" s="14"/>
      <c r="C370" s="14"/>
      <c r="D370" s="14"/>
      <c r="E370" s="14"/>
      <c r="F370" s="14"/>
      <c r="G370" s="119"/>
      <c r="H370" s="119"/>
      <c r="I370" s="119"/>
      <c r="J370" s="119"/>
      <c r="K370" s="119"/>
    </row>
    <row r="371" spans="1:11" x14ac:dyDescent="0.3">
      <c r="A371" s="14"/>
      <c r="B371" s="14"/>
      <c r="C371" s="14"/>
      <c r="D371" s="14"/>
      <c r="E371" s="14"/>
      <c r="F371" s="14"/>
      <c r="G371" s="119"/>
      <c r="H371" s="119"/>
      <c r="I371" s="119"/>
      <c r="J371" s="119"/>
      <c r="K371" s="119"/>
    </row>
    <row r="372" spans="1:11" x14ac:dyDescent="0.3">
      <c r="A372" s="14"/>
      <c r="B372" s="14"/>
      <c r="C372" s="14"/>
      <c r="D372" s="14"/>
      <c r="E372" s="14"/>
      <c r="F372" s="14"/>
      <c r="G372" s="119"/>
      <c r="H372" s="119"/>
      <c r="I372" s="119"/>
      <c r="J372" s="119"/>
      <c r="K372" s="119"/>
    </row>
    <row r="373" spans="1:11" x14ac:dyDescent="0.3">
      <c r="A373" s="14"/>
      <c r="B373" s="14"/>
      <c r="C373" s="14"/>
      <c r="D373" s="14"/>
      <c r="E373" s="14"/>
      <c r="F373" s="14"/>
      <c r="G373" s="119"/>
      <c r="H373" s="119"/>
      <c r="I373" s="119"/>
      <c r="J373" s="119"/>
      <c r="K373" s="119"/>
    </row>
    <row r="374" spans="1:11" x14ac:dyDescent="0.3">
      <c r="A374" s="14"/>
      <c r="B374" s="14"/>
      <c r="C374" s="14"/>
      <c r="D374" s="14"/>
      <c r="E374" s="14"/>
      <c r="F374" s="14"/>
      <c r="G374" s="119"/>
      <c r="H374" s="119"/>
      <c r="I374" s="119"/>
      <c r="J374" s="119"/>
      <c r="K374" s="119"/>
    </row>
    <row r="375" spans="1:11" x14ac:dyDescent="0.3">
      <c r="A375" s="14"/>
      <c r="B375" s="14"/>
      <c r="C375" s="14"/>
      <c r="D375" s="14"/>
      <c r="E375" s="14"/>
      <c r="F375" s="14"/>
      <c r="G375" s="119"/>
      <c r="H375" s="119"/>
      <c r="I375" s="119"/>
      <c r="J375" s="119"/>
      <c r="K375" s="119"/>
    </row>
    <row r="376" spans="1:11" x14ac:dyDescent="0.3">
      <c r="A376" s="14"/>
      <c r="B376" s="14"/>
      <c r="C376" s="14"/>
      <c r="D376" s="14"/>
      <c r="E376" s="14"/>
      <c r="F376" s="14"/>
      <c r="G376" s="119"/>
      <c r="H376" s="119"/>
      <c r="I376" s="119"/>
      <c r="J376" s="119"/>
      <c r="K376" s="119"/>
    </row>
    <row r="377" spans="1:11" x14ac:dyDescent="0.3">
      <c r="A377" s="14"/>
      <c r="B377" s="14"/>
      <c r="C377" s="14"/>
      <c r="D377" s="14"/>
      <c r="E377" s="14"/>
      <c r="F377" s="14"/>
      <c r="G377" s="119"/>
      <c r="H377" s="119"/>
      <c r="I377" s="119"/>
      <c r="J377" s="119"/>
      <c r="K377" s="119"/>
    </row>
    <row r="378" spans="1:11" x14ac:dyDescent="0.3">
      <c r="A378" s="14"/>
      <c r="B378" s="14"/>
      <c r="C378" s="14"/>
      <c r="D378" s="14"/>
      <c r="E378" s="14"/>
      <c r="F378" s="14"/>
      <c r="G378" s="119"/>
      <c r="H378" s="119"/>
      <c r="I378" s="119"/>
      <c r="J378" s="119"/>
      <c r="K378" s="119"/>
    </row>
    <row r="379" spans="1:11" x14ac:dyDescent="0.3">
      <c r="A379" s="14"/>
      <c r="B379" s="14"/>
      <c r="C379" s="14"/>
      <c r="D379" s="14"/>
      <c r="E379" s="14"/>
      <c r="F379" s="14"/>
      <c r="G379" s="119"/>
      <c r="H379" s="119"/>
      <c r="I379" s="119"/>
      <c r="J379" s="119"/>
      <c r="K379" s="119"/>
    </row>
    <row r="380" spans="1:11" x14ac:dyDescent="0.3">
      <c r="A380" s="14"/>
      <c r="B380" s="14"/>
      <c r="C380" s="14"/>
      <c r="D380" s="14"/>
      <c r="E380" s="14"/>
      <c r="F380" s="14"/>
      <c r="G380" s="119"/>
      <c r="H380" s="119"/>
      <c r="I380" s="119"/>
      <c r="J380" s="119"/>
      <c r="K380" s="119"/>
    </row>
    <row r="381" spans="1:11" x14ac:dyDescent="0.3">
      <c r="A381" s="14"/>
      <c r="B381" s="14"/>
      <c r="C381" s="14"/>
      <c r="D381" s="14"/>
      <c r="E381" s="14"/>
      <c r="F381" s="14"/>
      <c r="G381" s="119"/>
      <c r="H381" s="119"/>
      <c r="I381" s="119"/>
      <c r="J381" s="119"/>
      <c r="K381" s="119"/>
    </row>
    <row r="382" spans="1:11" x14ac:dyDescent="0.3">
      <c r="A382" s="14"/>
      <c r="B382" s="14"/>
      <c r="C382" s="14"/>
      <c r="D382" s="14"/>
      <c r="E382" s="14"/>
      <c r="F382" s="14"/>
      <c r="G382" s="119"/>
      <c r="H382" s="119"/>
      <c r="I382" s="119"/>
      <c r="J382" s="119"/>
      <c r="K382" s="119"/>
    </row>
    <row r="383" spans="1:11" x14ac:dyDescent="0.3">
      <c r="A383" s="14"/>
      <c r="B383" s="14"/>
      <c r="C383" s="14"/>
      <c r="D383" s="14"/>
      <c r="E383" s="14"/>
      <c r="F383" s="14"/>
      <c r="G383" s="119"/>
      <c r="H383" s="119"/>
      <c r="I383" s="119"/>
      <c r="J383" s="119"/>
      <c r="K383" s="119"/>
    </row>
    <row r="384" spans="1:11" x14ac:dyDescent="0.3">
      <c r="A384" s="14"/>
      <c r="B384" s="14"/>
      <c r="C384" s="14"/>
      <c r="D384" s="14"/>
      <c r="E384" s="14"/>
      <c r="F384" s="14"/>
      <c r="G384" s="119"/>
      <c r="H384" s="119"/>
      <c r="I384" s="119"/>
      <c r="J384" s="119"/>
      <c r="K384" s="119"/>
    </row>
    <row r="385" spans="1:11" x14ac:dyDescent="0.3">
      <c r="A385" s="14"/>
      <c r="B385" s="14"/>
      <c r="C385" s="14"/>
      <c r="D385" s="14"/>
      <c r="E385" s="14"/>
      <c r="F385" s="14"/>
      <c r="G385" s="119"/>
      <c r="H385" s="119"/>
      <c r="I385" s="119"/>
      <c r="J385" s="119"/>
      <c r="K385" s="119"/>
    </row>
    <row r="386" spans="1:11" x14ac:dyDescent="0.3">
      <c r="A386" s="14"/>
      <c r="B386" s="14"/>
      <c r="C386" s="14"/>
      <c r="D386" s="14"/>
      <c r="E386" s="14"/>
      <c r="F386" s="14"/>
      <c r="G386" s="119"/>
      <c r="H386" s="119"/>
      <c r="I386" s="119"/>
      <c r="J386" s="119"/>
      <c r="K386" s="119"/>
    </row>
    <row r="387" spans="1:11" x14ac:dyDescent="0.3">
      <c r="A387" s="14"/>
      <c r="B387" s="14"/>
      <c r="C387" s="14"/>
      <c r="D387" s="14"/>
      <c r="E387" s="14"/>
      <c r="F387" s="14"/>
      <c r="G387" s="119"/>
      <c r="H387" s="119"/>
      <c r="I387" s="119"/>
      <c r="J387" s="119"/>
      <c r="K387" s="119"/>
    </row>
    <row r="388" spans="1:11" x14ac:dyDescent="0.3">
      <c r="A388" s="14"/>
      <c r="B388" s="14"/>
      <c r="C388" s="14"/>
      <c r="D388" s="14"/>
      <c r="E388" s="14"/>
      <c r="F388" s="14"/>
      <c r="G388" s="119"/>
      <c r="H388" s="119"/>
      <c r="I388" s="119"/>
      <c r="J388" s="119"/>
      <c r="K388" s="119"/>
    </row>
    <row r="389" spans="1:11" x14ac:dyDescent="0.3">
      <c r="A389" s="14"/>
      <c r="B389" s="14"/>
      <c r="C389" s="14"/>
      <c r="D389" s="14"/>
      <c r="E389" s="14"/>
      <c r="F389" s="14"/>
      <c r="G389" s="119"/>
      <c r="H389" s="119"/>
      <c r="I389" s="119"/>
      <c r="J389" s="119"/>
      <c r="K389" s="119"/>
    </row>
    <row r="390" spans="1:11" x14ac:dyDescent="0.3">
      <c r="A390" s="14"/>
      <c r="B390" s="14"/>
      <c r="C390" s="14"/>
      <c r="D390" s="14"/>
      <c r="E390" s="14"/>
      <c r="F390" s="14"/>
      <c r="G390" s="119"/>
      <c r="H390" s="119"/>
      <c r="I390" s="119"/>
      <c r="J390" s="119"/>
      <c r="K390" s="119"/>
    </row>
    <row r="391" spans="1:11" x14ac:dyDescent="0.3">
      <c r="A391" s="14"/>
      <c r="B391" s="14"/>
      <c r="C391" s="14"/>
      <c r="D391" s="14"/>
      <c r="E391" s="14"/>
      <c r="F391" s="14"/>
    </row>
    <row r="392" spans="1:11" x14ac:dyDescent="0.3">
      <c r="A392" s="14"/>
      <c r="B392" s="14"/>
      <c r="C392" s="14"/>
      <c r="D392" s="14"/>
      <c r="E392" s="14"/>
      <c r="F392" s="14"/>
    </row>
    <row r="393" spans="1:11" x14ac:dyDescent="0.3">
      <c r="A393" s="14"/>
      <c r="B393" s="14"/>
      <c r="C393" s="14"/>
      <c r="D393" s="14"/>
    </row>
    <row r="394" spans="1:11" x14ac:dyDescent="0.3">
      <c r="A394" s="14"/>
      <c r="B394" s="14"/>
      <c r="C394" s="14"/>
      <c r="D394" s="14"/>
    </row>
    <row r="395" spans="1:11" x14ac:dyDescent="0.3">
      <c r="A395" s="14"/>
      <c r="B395" s="14"/>
      <c r="C395" s="14"/>
      <c r="D395" s="14"/>
    </row>
    <row r="396" spans="1:11" x14ac:dyDescent="0.3">
      <c r="A396" s="14"/>
      <c r="B396" s="14"/>
      <c r="C396" s="14"/>
      <c r="D396" s="14"/>
    </row>
    <row r="397" spans="1:11" x14ac:dyDescent="0.3">
      <c r="A397" s="14"/>
      <c r="B397" s="14"/>
      <c r="C397" s="14"/>
      <c r="D397" s="14"/>
    </row>
    <row r="398" spans="1:11" x14ac:dyDescent="0.3">
      <c r="A398" s="14"/>
      <c r="B398" s="14"/>
      <c r="C398" s="14"/>
      <c r="D398" s="14"/>
    </row>
    <row r="399" spans="1:11" x14ac:dyDescent="0.3">
      <c r="A399" s="14"/>
      <c r="B399" s="14"/>
      <c r="C399" s="14"/>
      <c r="D399" s="14"/>
    </row>
    <row r="400" spans="1:11" x14ac:dyDescent="0.3">
      <c r="A400" s="14"/>
      <c r="B400" s="14"/>
      <c r="C400" s="14"/>
      <c r="D400" s="14"/>
    </row>
    <row r="401" spans="1:4" x14ac:dyDescent="0.3">
      <c r="A401" s="14"/>
      <c r="B401" s="14"/>
      <c r="C401" s="14"/>
      <c r="D401" s="14"/>
    </row>
    <row r="402" spans="1:4" x14ac:dyDescent="0.3">
      <c r="A402" s="14"/>
      <c r="B402" s="14"/>
      <c r="C402" s="14"/>
      <c r="D402" s="14"/>
    </row>
    <row r="403" spans="1:4" x14ac:dyDescent="0.3">
      <c r="A403" s="14"/>
      <c r="B403" s="14"/>
      <c r="C403" s="14"/>
      <c r="D403" s="14"/>
    </row>
    <row r="404" spans="1:4" x14ac:dyDescent="0.3">
      <c r="A404" s="14"/>
      <c r="B404" s="14"/>
      <c r="C404" s="14"/>
      <c r="D404" s="14"/>
    </row>
    <row r="405" spans="1:4" x14ac:dyDescent="0.3">
      <c r="A405" s="14"/>
      <c r="B405" s="14"/>
      <c r="C405" s="14"/>
      <c r="D405" s="14"/>
    </row>
    <row r="406" spans="1:4" x14ac:dyDescent="0.3">
      <c r="A406" s="14"/>
      <c r="B406" s="14"/>
      <c r="C406" s="14"/>
      <c r="D406" s="14"/>
    </row>
    <row r="407" spans="1:4" x14ac:dyDescent="0.3">
      <c r="A407" s="14"/>
      <c r="B407" s="14"/>
      <c r="C407" s="14"/>
      <c r="D407" s="14"/>
    </row>
  </sheetData>
  <sheetProtection algorithmName="SHA-512" hashValue="EGQ08kDvEG+2BdtYQwO7Tx/Bl7qOed/gneQMQjqQXY34gfRMjtUBCFp5/NyRXBnTkcjfKLFAt2qw/ykZl9m1LQ==" saltValue="p+6uaVan49hlb6mLTgJB1g==" spinCount="100000" sheet="1" objects="1" scenarios="1" selectLockedCells="1"/>
  <mergeCells count="266">
    <mergeCell ref="I295:J295"/>
    <mergeCell ref="B278:D278"/>
    <mergeCell ref="I280:J280"/>
    <mergeCell ref="B277:D277"/>
    <mergeCell ref="I298:J298"/>
    <mergeCell ref="I300:J300"/>
    <mergeCell ref="I302:J302"/>
    <mergeCell ref="I303:J303"/>
    <mergeCell ref="B286:D286"/>
    <mergeCell ref="A288:D288"/>
    <mergeCell ref="A290:D290"/>
    <mergeCell ref="A296:D296"/>
    <mergeCell ref="A298:D298"/>
    <mergeCell ref="A300:D300"/>
    <mergeCell ref="A302:D302"/>
    <mergeCell ref="I286:J286"/>
    <mergeCell ref="I287:J287"/>
    <mergeCell ref="I288:J288"/>
    <mergeCell ref="I290:J290"/>
    <mergeCell ref="I296:J296"/>
    <mergeCell ref="A289:D289"/>
    <mergeCell ref="A287:D287"/>
    <mergeCell ref="B294:D294"/>
    <mergeCell ref="B295:D295"/>
    <mergeCell ref="I294:J294"/>
    <mergeCell ref="I299:J299"/>
    <mergeCell ref="I301:J301"/>
    <mergeCell ref="A215:D215"/>
    <mergeCell ref="A214:J214"/>
    <mergeCell ref="B217:D217"/>
    <mergeCell ref="B218:D218"/>
    <mergeCell ref="B219:D219"/>
    <mergeCell ref="B220:D220"/>
    <mergeCell ref="B221:D221"/>
    <mergeCell ref="B223:D223"/>
    <mergeCell ref="B224:D224"/>
    <mergeCell ref="B225:D225"/>
    <mergeCell ref="A226:D226"/>
    <mergeCell ref="I216:J216"/>
    <mergeCell ref="I275:J275"/>
    <mergeCell ref="I281:J281"/>
    <mergeCell ref="I289:J289"/>
    <mergeCell ref="I291:J291"/>
    <mergeCell ref="I297:J297"/>
    <mergeCell ref="I274:J274"/>
    <mergeCell ref="I276:J276"/>
    <mergeCell ref="I277:J277"/>
    <mergeCell ref="I278:J278"/>
    <mergeCell ref="I279:J279"/>
    <mergeCell ref="I264:J264"/>
    <mergeCell ref="I265:J265"/>
    <mergeCell ref="I266:J266"/>
    <mergeCell ref="I267:J267"/>
    <mergeCell ref="I268:J268"/>
    <mergeCell ref="I217:J217"/>
    <mergeCell ref="I219:J219"/>
    <mergeCell ref="I226:J226"/>
    <mergeCell ref="I227:J227"/>
    <mergeCell ref="I228:J228"/>
    <mergeCell ref="I259:J259"/>
    <mergeCell ref="I260:J260"/>
    <mergeCell ref="I261:J261"/>
    <mergeCell ref="I262:J262"/>
    <mergeCell ref="I263:J263"/>
    <mergeCell ref="I254:J254"/>
    <mergeCell ref="I255:J255"/>
    <mergeCell ref="I256:J256"/>
    <mergeCell ref="I257:J257"/>
    <mergeCell ref="I258:J258"/>
    <mergeCell ref="I249:J249"/>
    <mergeCell ref="I250:J250"/>
    <mergeCell ref="I251:J251"/>
    <mergeCell ref="I252:J252"/>
    <mergeCell ref="I253:J253"/>
    <mergeCell ref="I244:J244"/>
    <mergeCell ref="I245:J245"/>
    <mergeCell ref="I246:J246"/>
    <mergeCell ref="I247:J247"/>
    <mergeCell ref="I248:J248"/>
    <mergeCell ref="I239:J239"/>
    <mergeCell ref="I240:J240"/>
    <mergeCell ref="I241:J241"/>
    <mergeCell ref="I242:J242"/>
    <mergeCell ref="I243:J243"/>
    <mergeCell ref="A1:I1"/>
    <mergeCell ref="I215:J215"/>
    <mergeCell ref="A212:J212"/>
    <mergeCell ref="A88:C88"/>
    <mergeCell ref="A89:C89"/>
    <mergeCell ref="A90:C90"/>
    <mergeCell ref="A91:C91"/>
    <mergeCell ref="A75:C75"/>
    <mergeCell ref="A76:C76"/>
    <mergeCell ref="A77:C77"/>
    <mergeCell ref="A78:C78"/>
    <mergeCell ref="A79:C79"/>
    <mergeCell ref="A80:C80"/>
    <mergeCell ref="A81:C81"/>
    <mergeCell ref="A142:C142"/>
    <mergeCell ref="A145:C145"/>
    <mergeCell ref="A148:C148"/>
    <mergeCell ref="A167:D167"/>
    <mergeCell ref="H21:K21"/>
    <mergeCell ref="H45:K45"/>
    <mergeCell ref="A47:D47"/>
    <mergeCell ref="A2:D2"/>
    <mergeCell ref="H9:K9"/>
    <mergeCell ref="H11:K11"/>
    <mergeCell ref="A216:D216"/>
    <mergeCell ref="B229:D229"/>
    <mergeCell ref="A52:I52"/>
    <mergeCell ref="A71:I71"/>
    <mergeCell ref="A84:I84"/>
    <mergeCell ref="A134:C134"/>
    <mergeCell ref="I218:J218"/>
    <mergeCell ref="I220:J220"/>
    <mergeCell ref="I221:J221"/>
    <mergeCell ref="I223:J223"/>
    <mergeCell ref="I224:J224"/>
    <mergeCell ref="A135:C135"/>
    <mergeCell ref="A136:C136"/>
    <mergeCell ref="A137:C137"/>
    <mergeCell ref="A140:I140"/>
    <mergeCell ref="B228:D228"/>
    <mergeCell ref="D153:D159"/>
    <mergeCell ref="I225:J225"/>
    <mergeCell ref="I229:J229"/>
    <mergeCell ref="A206:C206"/>
    <mergeCell ref="A207:C207"/>
    <mergeCell ref="A208:C208"/>
    <mergeCell ref="A209:C209"/>
    <mergeCell ref="B222:D222"/>
    <mergeCell ref="B275:D275"/>
    <mergeCell ref="B279:D279"/>
    <mergeCell ref="A303:D303"/>
    <mergeCell ref="A301:D301"/>
    <mergeCell ref="A299:D299"/>
    <mergeCell ref="A297:D297"/>
    <mergeCell ref="A291:D291"/>
    <mergeCell ref="B264:D264"/>
    <mergeCell ref="B273:D273"/>
    <mergeCell ref="B272:D272"/>
    <mergeCell ref="B271:D271"/>
    <mergeCell ref="B270:D270"/>
    <mergeCell ref="B281:D281"/>
    <mergeCell ref="B265:D265"/>
    <mergeCell ref="B266:D266"/>
    <mergeCell ref="B267:D267"/>
    <mergeCell ref="B268:D268"/>
    <mergeCell ref="B269:D269"/>
    <mergeCell ref="B292:D292"/>
    <mergeCell ref="B274:D274"/>
    <mergeCell ref="H13:K13"/>
    <mergeCell ref="H15:K15"/>
    <mergeCell ref="H19:K19"/>
    <mergeCell ref="A43:D43"/>
    <mergeCell ref="A23:D23"/>
    <mergeCell ref="A25:D25"/>
    <mergeCell ref="H26:K26"/>
    <mergeCell ref="A27:D27"/>
    <mergeCell ref="H28:K28"/>
    <mergeCell ref="A33:D33"/>
    <mergeCell ref="H34:K34"/>
    <mergeCell ref="A35:D35"/>
    <mergeCell ref="B37:D37"/>
    <mergeCell ref="B39:D39"/>
    <mergeCell ref="A41:D41"/>
    <mergeCell ref="A3:D3"/>
    <mergeCell ref="H3:K3"/>
    <mergeCell ref="A5:D5"/>
    <mergeCell ref="H5:K5"/>
    <mergeCell ref="A7:D7"/>
    <mergeCell ref="B249:D249"/>
    <mergeCell ref="A189:C189"/>
    <mergeCell ref="A190:C190"/>
    <mergeCell ref="A191:C191"/>
    <mergeCell ref="A192:C192"/>
    <mergeCell ref="A193:C193"/>
    <mergeCell ref="A194:C194"/>
    <mergeCell ref="A198:C198"/>
    <mergeCell ref="A199:C199"/>
    <mergeCell ref="A200:C200"/>
    <mergeCell ref="A201:C201"/>
    <mergeCell ref="A202:C202"/>
    <mergeCell ref="A203:C203"/>
    <mergeCell ref="A204:C204"/>
    <mergeCell ref="A205:C205"/>
    <mergeCell ref="B230:D230"/>
    <mergeCell ref="B231:D231"/>
    <mergeCell ref="B232:D232"/>
    <mergeCell ref="B233:D233"/>
    <mergeCell ref="I230:J230"/>
    <mergeCell ref="I231:J231"/>
    <mergeCell ref="I232:J232"/>
    <mergeCell ref="I233:J233"/>
    <mergeCell ref="B237:D237"/>
    <mergeCell ref="B234:D234"/>
    <mergeCell ref="B235:D235"/>
    <mergeCell ref="B236:D236"/>
    <mergeCell ref="B248:D248"/>
    <mergeCell ref="B241:D241"/>
    <mergeCell ref="B242:D242"/>
    <mergeCell ref="B243:D243"/>
    <mergeCell ref="B244:D244"/>
    <mergeCell ref="B245:D245"/>
    <mergeCell ref="B246:D246"/>
    <mergeCell ref="B247:D247"/>
    <mergeCell ref="I292:J292"/>
    <mergeCell ref="B293:D293"/>
    <mergeCell ref="I293:J293"/>
    <mergeCell ref="B282:D282"/>
    <mergeCell ref="B283:D283"/>
    <mergeCell ref="B284:D284"/>
    <mergeCell ref="B285:D285"/>
    <mergeCell ref="I282:J282"/>
    <mergeCell ref="I283:J283"/>
    <mergeCell ref="I284:J284"/>
    <mergeCell ref="I285:J285"/>
    <mergeCell ref="I271:J271"/>
    <mergeCell ref="I272:J272"/>
    <mergeCell ref="I273:J273"/>
    <mergeCell ref="B276:D276"/>
    <mergeCell ref="B280:D280"/>
    <mergeCell ref="A169:I169"/>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B263:D263"/>
    <mergeCell ref="B252:D252"/>
    <mergeCell ref="I222:J222"/>
    <mergeCell ref="A227:D227"/>
    <mergeCell ref="I269:J269"/>
    <mergeCell ref="I270:J270"/>
    <mergeCell ref="B253:D253"/>
    <mergeCell ref="B254:D254"/>
    <mergeCell ref="B255:D255"/>
    <mergeCell ref="B256:D256"/>
    <mergeCell ref="B257:D257"/>
    <mergeCell ref="B258:D258"/>
    <mergeCell ref="B259:D259"/>
    <mergeCell ref="B260:D260"/>
    <mergeCell ref="B261:D261"/>
    <mergeCell ref="B262:D262"/>
    <mergeCell ref="B250:D250"/>
    <mergeCell ref="B251:D251"/>
    <mergeCell ref="B238:D238"/>
    <mergeCell ref="B239:D239"/>
    <mergeCell ref="B240:D240"/>
    <mergeCell ref="I234:J234"/>
    <mergeCell ref="I235:J235"/>
    <mergeCell ref="I236:J236"/>
    <mergeCell ref="I237:J237"/>
    <mergeCell ref="I238:J238"/>
  </mergeCells>
  <phoneticPr fontId="42" type="noConversion"/>
  <conditionalFormatting sqref="E5:F5 B153:C164 E229:F231 H229:H231 E223:F225 H223:H225 F277 H277 F279 H279 D127:E130 E234:F273 H234:H273">
    <cfRule type="cellIs" dxfId="122" priority="198" operator="equal">
      <formula>0</formula>
    </cfRule>
  </conditionalFormatting>
  <conditionalFormatting sqref="E9:F9">
    <cfRule type="cellIs" dxfId="121" priority="197" operator="equal">
      <formula>0</formula>
    </cfRule>
  </conditionalFormatting>
  <conditionalFormatting sqref="E11:F11">
    <cfRule type="cellIs" dxfId="120" priority="196" operator="equal">
      <formula>0</formula>
    </cfRule>
  </conditionalFormatting>
  <conditionalFormatting sqref="E14:F19">
    <cfRule type="cellIs" dxfId="119" priority="195" operator="equal">
      <formula>0</formula>
    </cfRule>
  </conditionalFormatting>
  <conditionalFormatting sqref="E21:F21">
    <cfRule type="cellIs" dxfId="118" priority="194" operator="equal">
      <formula>0</formula>
    </cfRule>
  </conditionalFormatting>
  <conditionalFormatting sqref="E23:F23">
    <cfRule type="cellIs" dxfId="117" priority="193" operator="equal">
      <formula>0</formula>
    </cfRule>
  </conditionalFormatting>
  <conditionalFormatting sqref="E33:F33">
    <cfRule type="cellIs" dxfId="116" priority="192" operator="equal">
      <formula>0</formula>
    </cfRule>
  </conditionalFormatting>
  <conditionalFormatting sqref="L19">
    <cfRule type="cellIs" dxfId="115" priority="178" operator="equal">
      <formula>0</formula>
    </cfRule>
  </conditionalFormatting>
  <conditionalFormatting sqref="E41:F41">
    <cfRule type="cellIs" dxfId="114" priority="191" operator="equal">
      <formula>0</formula>
    </cfRule>
  </conditionalFormatting>
  <conditionalFormatting sqref="L43:M43">
    <cfRule type="cellIs" dxfId="113" priority="170" operator="equal">
      <formula>0</formula>
    </cfRule>
  </conditionalFormatting>
  <conditionalFormatting sqref="E29:F29">
    <cfRule type="cellIs" dxfId="112" priority="190" operator="equal">
      <formula>0</formula>
    </cfRule>
  </conditionalFormatting>
  <conditionalFormatting sqref="E31:F31">
    <cfRule type="cellIs" dxfId="111" priority="189" operator="equal">
      <formula>0</formula>
    </cfRule>
  </conditionalFormatting>
  <conditionalFormatting sqref="E37:F37">
    <cfRule type="cellIs" dxfId="110" priority="188" operator="equal">
      <formula>0</formula>
    </cfRule>
  </conditionalFormatting>
  <conditionalFormatting sqref="E39:F39">
    <cfRule type="cellIs" dxfId="109" priority="187" operator="equal">
      <formula>0</formula>
    </cfRule>
  </conditionalFormatting>
  <conditionalFormatting sqref="E44:F45">
    <cfRule type="cellIs" dxfId="108" priority="186" operator="equal">
      <formula>0</formula>
    </cfRule>
  </conditionalFormatting>
  <conditionalFormatting sqref="E47:F47">
    <cfRule type="cellIs" dxfId="107" priority="185" operator="equal">
      <formula>0</formula>
    </cfRule>
  </conditionalFormatting>
  <conditionalFormatting sqref="L45">
    <cfRule type="cellIs" dxfId="106" priority="184" operator="equal">
      <formula>0</formula>
    </cfRule>
  </conditionalFormatting>
  <conditionalFormatting sqref="L6:L7">
    <cfRule type="cellIs" dxfId="105" priority="183" operator="equal">
      <formula>0</formula>
    </cfRule>
  </conditionalFormatting>
  <conditionalFormatting sqref="L9">
    <cfRule type="cellIs" dxfId="104" priority="182" operator="equal">
      <formula>0</formula>
    </cfRule>
  </conditionalFormatting>
  <conditionalFormatting sqref="L11">
    <cfRule type="cellIs" dxfId="103" priority="181" operator="equal">
      <formula>0</formula>
    </cfRule>
  </conditionalFormatting>
  <conditionalFormatting sqref="L13">
    <cfRule type="cellIs" dxfId="102" priority="180" operator="equal">
      <formula>0</formula>
    </cfRule>
  </conditionalFormatting>
  <conditionalFormatting sqref="L16:L17">
    <cfRule type="cellIs" dxfId="101" priority="179" operator="equal">
      <formula>0</formula>
    </cfRule>
  </conditionalFormatting>
  <conditionalFormatting sqref="L23:L24">
    <cfRule type="cellIs" dxfId="100" priority="177" operator="equal">
      <formula>0</formula>
    </cfRule>
  </conditionalFormatting>
  <conditionalFormatting sqref="L30">
    <cfRule type="cellIs" dxfId="99" priority="176" operator="equal">
      <formula>0</formula>
    </cfRule>
  </conditionalFormatting>
  <conditionalFormatting sqref="L32">
    <cfRule type="cellIs" dxfId="98" priority="175" operator="equal">
      <formula>0</formula>
    </cfRule>
  </conditionalFormatting>
  <conditionalFormatting sqref="L36:M36">
    <cfRule type="cellIs" dxfId="97" priority="174" operator="equal">
      <formula>0</formula>
    </cfRule>
  </conditionalFormatting>
  <conditionalFormatting sqref="L35">
    <cfRule type="cellIs" dxfId="96" priority="173" operator="equal">
      <formula>0</formula>
    </cfRule>
  </conditionalFormatting>
  <conditionalFormatting sqref="L38:M38">
    <cfRule type="cellIs" dxfId="95" priority="172" operator="equal">
      <formula>0</formula>
    </cfRule>
  </conditionalFormatting>
  <conditionalFormatting sqref="L40:M42">
    <cfRule type="cellIs" dxfId="94" priority="171" operator="equal">
      <formula>0</formula>
    </cfRule>
  </conditionalFormatting>
  <conditionalFormatting sqref="E218">
    <cfRule type="cellIs" dxfId="93" priority="169" operator="equal">
      <formula>0</formula>
    </cfRule>
  </conditionalFormatting>
  <conditionalFormatting sqref="E220:E223">
    <cfRule type="cellIs" dxfId="92" priority="168" operator="equal">
      <formula>0</formula>
    </cfRule>
  </conditionalFormatting>
  <conditionalFormatting sqref="E275">
    <cfRule type="cellIs" dxfId="91" priority="164" operator="equal">
      <formula>0</formula>
    </cfRule>
  </conditionalFormatting>
  <conditionalFormatting sqref="E277">
    <cfRule type="cellIs" dxfId="90" priority="163" operator="equal">
      <formula>0</formula>
    </cfRule>
  </conditionalFormatting>
  <conditionalFormatting sqref="E279">
    <cfRule type="cellIs" dxfId="89" priority="162" operator="equal">
      <formula>0</formula>
    </cfRule>
  </conditionalFormatting>
  <conditionalFormatting sqref="E281">
    <cfRule type="cellIs" dxfId="88" priority="161" operator="equal">
      <formula>0</formula>
    </cfRule>
  </conditionalFormatting>
  <conditionalFormatting sqref="E289">
    <cfRule type="cellIs" dxfId="87" priority="160" operator="equal">
      <formula>0</formula>
    </cfRule>
  </conditionalFormatting>
  <conditionalFormatting sqref="E291">
    <cfRule type="cellIs" dxfId="86" priority="159" operator="equal">
      <formula>0</formula>
    </cfRule>
  </conditionalFormatting>
  <conditionalFormatting sqref="E297">
    <cfRule type="cellIs" dxfId="85" priority="158" operator="equal">
      <formula>0</formula>
    </cfRule>
  </conditionalFormatting>
  <conditionalFormatting sqref="E299">
    <cfRule type="cellIs" dxfId="84" priority="157" operator="equal">
      <formula>0</formula>
    </cfRule>
  </conditionalFormatting>
  <conditionalFormatting sqref="E301">
    <cfRule type="cellIs" dxfId="83" priority="156" operator="equal">
      <formula>0</formula>
    </cfRule>
  </conditionalFormatting>
  <conditionalFormatting sqref="B57:C61">
    <cfRule type="cellIs" dxfId="82" priority="155" operator="equal">
      <formula>0</formula>
    </cfRule>
  </conditionalFormatting>
  <conditionalFormatting sqref="B67:C68">
    <cfRule type="cellIs" dxfId="81" priority="154" operator="equal">
      <formula>0</formula>
    </cfRule>
  </conditionalFormatting>
  <conditionalFormatting sqref="D88:D91">
    <cfRule type="cellIs" dxfId="80" priority="153" operator="equal">
      <formula>0</formula>
    </cfRule>
  </conditionalFormatting>
  <conditionalFormatting sqref="D123:E123">
    <cfRule type="cellIs" dxfId="79" priority="152" operator="equal">
      <formula>0</formula>
    </cfRule>
  </conditionalFormatting>
  <conditionalFormatting sqref="F218">
    <cfRule type="cellIs" dxfId="78" priority="150" operator="equal">
      <formula>0</formula>
    </cfRule>
  </conditionalFormatting>
  <conditionalFormatting sqref="F220:F223">
    <cfRule type="cellIs" dxfId="77" priority="149" operator="equal">
      <formula>0</formula>
    </cfRule>
  </conditionalFormatting>
  <conditionalFormatting sqref="F275">
    <cfRule type="cellIs" dxfId="76" priority="145" operator="equal">
      <formula>0</formula>
    </cfRule>
  </conditionalFormatting>
  <conditionalFormatting sqref="F281">
    <cfRule type="cellIs" dxfId="75" priority="142" operator="equal">
      <formula>0</formula>
    </cfRule>
  </conditionalFormatting>
  <conditionalFormatting sqref="F289">
    <cfRule type="cellIs" dxfId="74" priority="141" operator="equal">
      <formula>0</formula>
    </cfRule>
  </conditionalFormatting>
  <conditionalFormatting sqref="F291">
    <cfRule type="cellIs" dxfId="73" priority="140" operator="equal">
      <formula>0</formula>
    </cfRule>
  </conditionalFormatting>
  <conditionalFormatting sqref="F297">
    <cfRule type="cellIs" dxfId="72" priority="139" operator="equal">
      <formula>0</formula>
    </cfRule>
  </conditionalFormatting>
  <conditionalFormatting sqref="F299">
    <cfRule type="cellIs" dxfId="71" priority="138" operator="equal">
      <formula>0</formula>
    </cfRule>
  </conditionalFormatting>
  <conditionalFormatting sqref="F301">
    <cfRule type="cellIs" dxfId="70" priority="137" operator="equal">
      <formula>0</formula>
    </cfRule>
  </conditionalFormatting>
  <conditionalFormatting sqref="H218">
    <cfRule type="cellIs" dxfId="69" priority="134" operator="equal">
      <formula>0</formula>
    </cfRule>
  </conditionalFormatting>
  <conditionalFormatting sqref="H220:H223">
    <cfRule type="cellIs" dxfId="68" priority="133" operator="equal">
      <formula>0</formula>
    </cfRule>
  </conditionalFormatting>
  <conditionalFormatting sqref="H275">
    <cfRule type="cellIs" dxfId="67" priority="130" operator="equal">
      <formula>0</formula>
    </cfRule>
  </conditionalFormatting>
  <conditionalFormatting sqref="H289">
    <cfRule type="cellIs" dxfId="66" priority="128" operator="equal">
      <formula>0</formula>
    </cfRule>
  </conditionalFormatting>
  <conditionalFormatting sqref="H291:H295">
    <cfRule type="cellIs" dxfId="65" priority="127" operator="equal">
      <formula>0</formula>
    </cfRule>
  </conditionalFormatting>
  <conditionalFormatting sqref="H297">
    <cfRule type="cellIs" dxfId="64" priority="126" operator="equal">
      <formula>0</formula>
    </cfRule>
  </conditionalFormatting>
  <conditionalFormatting sqref="H299">
    <cfRule type="cellIs" dxfId="63" priority="125" operator="equal">
      <formula>0</formula>
    </cfRule>
  </conditionalFormatting>
  <conditionalFormatting sqref="H301">
    <cfRule type="cellIs" dxfId="62" priority="124" operator="equal">
      <formula>0</formula>
    </cfRule>
  </conditionalFormatting>
  <conditionalFormatting sqref="H281">
    <cfRule type="cellIs" dxfId="61" priority="123" operator="equal">
      <formula>0</formula>
    </cfRule>
  </conditionalFormatting>
  <conditionalFormatting sqref="D97:D98">
    <cfRule type="cellIs" dxfId="60" priority="86" operator="equal">
      <formula>0</formula>
    </cfRule>
  </conditionalFormatting>
  <conditionalFormatting sqref="D104:D105">
    <cfRule type="cellIs" dxfId="59" priority="85" operator="equal">
      <formula>0</formula>
    </cfRule>
  </conditionalFormatting>
  <conditionalFormatting sqref="D111:D112">
    <cfRule type="cellIs" dxfId="58" priority="84" operator="equal">
      <formula>0</formula>
    </cfRule>
  </conditionalFormatting>
  <conditionalFormatting sqref="D118:D119">
    <cfRule type="cellIs" dxfId="57" priority="83" operator="equal">
      <formula>0</formula>
    </cfRule>
  </conditionalFormatting>
  <conditionalFormatting sqref="H99">
    <cfRule type="expression" dxfId="56" priority="17">
      <formula>$E$99="NON"</formula>
    </cfRule>
    <cfRule type="expression" dxfId="55" priority="33">
      <formula>$H$99&gt;0</formula>
    </cfRule>
    <cfRule type="expression" dxfId="54" priority="34">
      <formula>$E$99="OUI"</formula>
    </cfRule>
  </conditionalFormatting>
  <conditionalFormatting sqref="E99">
    <cfRule type="cellIs" dxfId="53" priority="81" operator="equal">
      <formula>0</formula>
    </cfRule>
  </conditionalFormatting>
  <conditionalFormatting sqref="D76:E81">
    <cfRule type="cellIs" dxfId="52" priority="80" operator="equal">
      <formula>0</formula>
    </cfRule>
  </conditionalFormatting>
  <conditionalFormatting sqref="M30">
    <cfRule type="cellIs" dxfId="51" priority="63" operator="equal">
      <formula>0</formula>
    </cfRule>
  </conditionalFormatting>
  <conditionalFormatting sqref="E106">
    <cfRule type="cellIs" dxfId="50" priority="77" operator="equal">
      <formula>0</formula>
    </cfRule>
  </conditionalFormatting>
  <conditionalFormatting sqref="E113">
    <cfRule type="cellIs" dxfId="49" priority="75" operator="equal">
      <formula>0</formula>
    </cfRule>
  </conditionalFormatting>
  <conditionalFormatting sqref="E120">
    <cfRule type="cellIs" dxfId="48" priority="73" operator="equal">
      <formula>0</formula>
    </cfRule>
  </conditionalFormatting>
  <conditionalFormatting sqref="M19 M45">
    <cfRule type="cellIs" dxfId="47" priority="71" operator="equal">
      <formula>0</formula>
    </cfRule>
  </conditionalFormatting>
  <conditionalFormatting sqref="M6:M7">
    <cfRule type="cellIs" dxfId="46" priority="70" operator="equal">
      <formula>0</formula>
    </cfRule>
  </conditionalFormatting>
  <conditionalFormatting sqref="M9">
    <cfRule type="cellIs" dxfId="45" priority="69" operator="equal">
      <formula>0</formula>
    </cfRule>
  </conditionalFormatting>
  <conditionalFormatting sqref="M11">
    <cfRule type="cellIs" dxfId="44" priority="68" operator="equal">
      <formula>0</formula>
    </cfRule>
  </conditionalFormatting>
  <conditionalFormatting sqref="M13">
    <cfRule type="cellIs" dxfId="43" priority="67" operator="equal">
      <formula>0</formula>
    </cfRule>
  </conditionalFormatting>
  <conditionalFormatting sqref="M16:M17">
    <cfRule type="cellIs" dxfId="42" priority="66" operator="equal">
      <formula>0</formula>
    </cfRule>
  </conditionalFormatting>
  <conditionalFormatting sqref="M23:M24">
    <cfRule type="cellIs" dxfId="41" priority="64" operator="equal">
      <formula>0</formula>
    </cfRule>
  </conditionalFormatting>
  <conditionalFormatting sqref="M32">
    <cfRule type="cellIs" dxfId="40" priority="62" operator="equal">
      <formula>0</formula>
    </cfRule>
  </conditionalFormatting>
  <conditionalFormatting sqref="M35">
    <cfRule type="cellIs" dxfId="39" priority="60" operator="equal">
      <formula>0</formula>
    </cfRule>
  </conditionalFormatting>
  <conditionalFormatting sqref="D143:F143">
    <cfRule type="cellIs" dxfId="38" priority="49" operator="equal">
      <formula>0</formula>
    </cfRule>
  </conditionalFormatting>
  <conditionalFormatting sqref="E149:F149">
    <cfRule type="cellIs" dxfId="37" priority="47" operator="equal">
      <formula>0</formula>
    </cfRule>
  </conditionalFormatting>
  <conditionalFormatting sqref="D135:E138">
    <cfRule type="cellIs" dxfId="36" priority="55" operator="equal">
      <formula>0</formula>
    </cfRule>
  </conditionalFormatting>
  <conditionalFormatting sqref="A135:C137">
    <cfRule type="containsBlanks" dxfId="35" priority="54">
      <formula>LEN(TRIM(A135))=0</formula>
    </cfRule>
  </conditionalFormatting>
  <conditionalFormatting sqref="D146:F146">
    <cfRule type="cellIs" dxfId="34" priority="48" operator="equal">
      <formula>0</formula>
    </cfRule>
  </conditionalFormatting>
  <conditionalFormatting sqref="G149">
    <cfRule type="cellIs" dxfId="33" priority="46" operator="equal">
      <formula>0</formula>
    </cfRule>
  </conditionalFormatting>
  <conditionalFormatting sqref="B261:D273">
    <cfRule type="containsBlanks" dxfId="32" priority="45">
      <formula>LEN(TRIM(B261))=0</formula>
    </cfRule>
  </conditionalFormatting>
  <conditionalFormatting sqref="B294:D295">
    <cfRule type="containsBlanks" dxfId="31" priority="44">
      <formula>LEN(TRIM(B294))=0</formula>
    </cfRule>
  </conditionalFormatting>
  <conditionalFormatting sqref="H282:H285">
    <cfRule type="cellIs" dxfId="30" priority="36" operator="equal">
      <formula>0</formula>
    </cfRule>
  </conditionalFormatting>
  <conditionalFormatting sqref="E292:E295">
    <cfRule type="cellIs" dxfId="29" priority="43" operator="equal">
      <formula>0</formula>
    </cfRule>
  </conditionalFormatting>
  <conditionalFormatting sqref="F292:F295">
    <cfRule type="cellIs" dxfId="28" priority="42" operator="equal">
      <formula>0</formula>
    </cfRule>
  </conditionalFormatting>
  <conditionalFormatting sqref="B284:D285">
    <cfRule type="containsBlanks" dxfId="27" priority="41">
      <formula>LEN(TRIM(B284))=0</formula>
    </cfRule>
  </conditionalFormatting>
  <conditionalFormatting sqref="E282:E285">
    <cfRule type="cellIs" dxfId="26" priority="38" operator="equal">
      <formula>0</formula>
    </cfRule>
  </conditionalFormatting>
  <conditionalFormatting sqref="F282:F285">
    <cfRule type="cellIs" dxfId="25" priority="37" operator="equal">
      <formula>0</formula>
    </cfRule>
  </conditionalFormatting>
  <conditionalFormatting sqref="D95:D96">
    <cfRule type="cellIs" dxfId="24" priority="35" operator="equal">
      <formula>0</formula>
    </cfRule>
  </conditionalFormatting>
  <conditionalFormatting sqref="D102:D103">
    <cfRule type="cellIs" dxfId="23" priority="23" operator="equal">
      <formula>0</formula>
    </cfRule>
  </conditionalFormatting>
  <conditionalFormatting sqref="D109:D110">
    <cfRule type="cellIs" dxfId="22" priority="22" operator="equal">
      <formula>0</formula>
    </cfRule>
  </conditionalFormatting>
  <conditionalFormatting sqref="D116:D117">
    <cfRule type="cellIs" dxfId="21" priority="21" operator="equal">
      <formula>0</formula>
    </cfRule>
  </conditionalFormatting>
  <conditionalFormatting sqref="H106">
    <cfRule type="expression" dxfId="20" priority="14">
      <formula>$E$106="NON"</formula>
    </cfRule>
    <cfRule type="expression" dxfId="19" priority="15">
      <formula>$H$106&gt;0</formula>
    </cfRule>
    <cfRule type="expression" dxfId="18" priority="16">
      <formula>$E$106="OUI"</formula>
    </cfRule>
  </conditionalFormatting>
  <conditionalFormatting sqref="H113">
    <cfRule type="expression" dxfId="17" priority="11">
      <formula>$E$113="NON"</formula>
    </cfRule>
    <cfRule type="expression" dxfId="16" priority="12">
      <formula>$H$113&gt;0</formula>
    </cfRule>
    <cfRule type="expression" dxfId="15" priority="13">
      <formula>$E$113="OUI"</formula>
    </cfRule>
  </conditionalFormatting>
  <conditionalFormatting sqref="H120">
    <cfRule type="expression" dxfId="14" priority="5">
      <formula>$E$120="NON"</formula>
    </cfRule>
    <cfRule type="expression" dxfId="13" priority="6">
      <formula>$H$120&gt;0</formula>
    </cfRule>
    <cfRule type="expression" dxfId="12" priority="7">
      <formula>$E$120="OUI"</formula>
    </cfRule>
  </conditionalFormatting>
  <conditionalFormatting sqref="A174:D193">
    <cfRule type="containsBlanks" dxfId="11" priority="4">
      <formula>LEN(TRIM(A174))=0</formula>
    </cfRule>
  </conditionalFormatting>
  <conditionalFormatting sqref="E174:E193">
    <cfRule type="cellIs" dxfId="10" priority="3" operator="equal">
      <formula>0</formula>
    </cfRule>
  </conditionalFormatting>
  <conditionalFormatting sqref="A199:D208">
    <cfRule type="containsBlanks" dxfId="9" priority="2">
      <formula>LEN(TRIM(A199))=0</formula>
    </cfRule>
  </conditionalFormatting>
  <conditionalFormatting sqref="E199:E208">
    <cfRule type="cellIs" dxfId="8" priority="1" operator="equal">
      <formula>0</formula>
    </cfRule>
  </conditionalFormatting>
  <dataValidations count="4">
    <dataValidation type="list" allowBlank="1" showInputMessage="1" showErrorMessage="1" sqref="I301 I281:I285 I218 I275 I291:I295 I289 I229:I231 I297 I299 I220:I225 I234:I273">
      <formula1>$K$217:$K$225</formula1>
    </dataValidation>
    <dataValidation type="list" allowBlank="1" showInputMessage="1" showErrorMessage="1" sqref="E99 E106 E113 E120">
      <formula1>$M$81:$M$82</formula1>
    </dataValidation>
    <dataValidation type="list" allowBlank="1" showInputMessage="1" sqref="H120 H106 H113">
      <formula1>$N$81:$N$92</formula1>
    </dataValidation>
    <dataValidation type="list" allowBlank="1" sqref="H99">
      <formula1>$N$81:$N$92</formula1>
    </dataValidation>
  </dataValidations>
  <pageMargins left="0.7" right="0.7" top="0.75" bottom="0.75" header="0.3" footer="0.3"/>
  <pageSetup paperSize="9" scale="52" orientation="portrait" r:id="rId1"/>
  <ignoredErrors>
    <ignoredError sqref="G233 G277:G278 G300 G298 G296 G290 E44:F44 G280" unlockedFormula="1"/>
    <ignoredError sqref="G219" formula="1"/>
    <ignoredError sqref="D9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3323" r:id="rId4" name="Button 11">
              <controlPr defaultSize="0" print="0" autoFill="0" autoPict="0" macro="[0]!Bouton26_Cliquer" altText="Allez à (navigation entre les onglets)">
                <anchor moveWithCells="1" sizeWithCells="1">
                  <from>
                    <xdr:col>9</xdr:col>
                    <xdr:colOff>533400</xdr:colOff>
                    <xdr:row>0</xdr:row>
                    <xdr:rowOff>68580</xdr:rowOff>
                  </from>
                  <to>
                    <xdr:col>12</xdr:col>
                    <xdr:colOff>647700</xdr:colOff>
                    <xdr:row>51</xdr:row>
                    <xdr:rowOff>144780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6"/>
  <dimension ref="A1:E1"/>
  <sheetViews>
    <sheetView topLeftCell="A7" workbookViewId="0">
      <selection activeCell="J25" sqref="J25"/>
    </sheetView>
  </sheetViews>
  <sheetFormatPr baseColWidth="10" defaultRowHeight="14.4" x14ac:dyDescent="0.3"/>
  <cols>
    <col min="1" max="4" width="11.44140625" style="14"/>
    <col min="5" max="5" width="14.44140625" style="14" bestFit="1" customWidth="1"/>
  </cols>
  <sheetData/>
  <pageMargins left="0.7" right="0.7" top="0.75" bottom="0.75" header="0.3" footer="0.3"/>
  <pageSetup paperSize="9" orientation="portrait" r:id="rId1"/>
  <drawing r:id="rId2"/>
  <legacyDrawing r:id="rId3"/>
  <controls>
    <mc:AlternateContent xmlns:mc="http://schemas.openxmlformats.org/markup-compatibility/2006">
      <mc:Choice Requires="x14">
        <control shapeId="14337" r:id="rId4" name="CommandButton1">
          <controlPr defaultSize="0" autoLine="0" r:id="rId5">
            <anchor moveWithCells="1">
              <from>
                <xdr:col>7</xdr:col>
                <xdr:colOff>259080</xdr:colOff>
                <xdr:row>1</xdr:row>
                <xdr:rowOff>0</xdr:rowOff>
              </from>
              <to>
                <xdr:col>9</xdr:col>
                <xdr:colOff>754380</xdr:colOff>
                <xdr:row>3</xdr:row>
                <xdr:rowOff>68580</xdr:rowOff>
              </to>
            </anchor>
          </controlPr>
        </control>
      </mc:Choice>
      <mc:Fallback>
        <control shapeId="14337" r:id="rId4" name="CommandButton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dimension ref="A1:H89"/>
  <sheetViews>
    <sheetView showGridLines="0" zoomScaleNormal="100" workbookViewId="0">
      <selection activeCell="A13" sqref="A13:H13"/>
    </sheetView>
  </sheetViews>
  <sheetFormatPr baseColWidth="10" defaultColWidth="11.44140625" defaultRowHeight="14.4" x14ac:dyDescent="0.3"/>
  <cols>
    <col min="1" max="1" width="58.5546875" style="32" customWidth="1"/>
    <col min="2" max="2" width="13.33203125" style="32" bestFit="1" customWidth="1"/>
    <col min="3" max="3" width="12.33203125" style="32" bestFit="1" customWidth="1"/>
    <col min="4" max="4" width="13" style="32" customWidth="1"/>
    <col min="5" max="5" width="14" style="32" customWidth="1"/>
    <col min="6" max="6" width="12.6640625" style="32" customWidth="1"/>
    <col min="7" max="8" width="15" style="32" customWidth="1"/>
    <col min="9" max="16384" width="11.44140625" style="32"/>
  </cols>
  <sheetData>
    <row r="1" spans="1:8" ht="22.8" thickBot="1" x14ac:dyDescent="0.5">
      <c r="A1" s="386" t="s">
        <v>39</v>
      </c>
      <c r="B1" s="387"/>
      <c r="C1" s="387"/>
      <c r="D1" s="387"/>
      <c r="E1" s="387"/>
      <c r="F1" s="387"/>
      <c r="G1" s="387"/>
      <c r="H1" s="388"/>
    </row>
    <row r="2" spans="1:8" ht="15" thickBot="1" x14ac:dyDescent="0.35">
      <c r="A2" s="215"/>
      <c r="B2" s="216"/>
      <c r="C2" s="216"/>
      <c r="D2" s="216"/>
      <c r="E2" s="216"/>
      <c r="F2" s="216"/>
      <c r="G2" s="216"/>
      <c r="H2" s="216"/>
    </row>
    <row r="3" spans="1:8" ht="15" thickBot="1" x14ac:dyDescent="0.35">
      <c r="A3" s="217" t="s">
        <v>40</v>
      </c>
      <c r="B3" s="218" t="s">
        <v>311</v>
      </c>
      <c r="C3" s="219" t="s">
        <v>29</v>
      </c>
      <c r="D3" s="219" t="s">
        <v>30</v>
      </c>
      <c r="E3" s="219" t="s">
        <v>31</v>
      </c>
      <c r="F3" s="219" t="s">
        <v>32</v>
      </c>
      <c r="G3" s="219" t="s">
        <v>33</v>
      </c>
      <c r="H3" s="220" t="s">
        <v>41</v>
      </c>
    </row>
    <row r="4" spans="1:8" ht="18.600000000000001" thickBot="1" x14ac:dyDescent="0.4">
      <c r="A4" s="381" t="s">
        <v>42</v>
      </c>
      <c r="B4" s="382"/>
      <c r="C4" s="382"/>
      <c r="D4" s="382"/>
      <c r="E4" s="382"/>
      <c r="F4" s="382"/>
      <c r="G4" s="382"/>
      <c r="H4" s="383"/>
    </row>
    <row r="5" spans="1:8" x14ac:dyDescent="0.3">
      <c r="A5" s="221" t="str">
        <f>+'Situation 2020'!B218</f>
        <v xml:space="preserve">PFP </v>
      </c>
      <c r="B5" s="222">
        <f>+'Situation 2020'!E76</f>
        <v>1500</v>
      </c>
      <c r="C5" s="223">
        <f>IF('Situation 2020'!$I$51=5,IF('Situation 2020'!$I$218=C3,'Situation 2020'!C160,IF('Situation 2020'!$I$218="Mensuel",'Situation 2020'!C160,0)),0)</f>
        <v>0</v>
      </c>
      <c r="D5" s="223">
        <f>IF('Situation 2020'!$I$51&gt;=4,IF('Situation 2020'!$I$218=D3,'Situation 2020'!C161,IF('Situation 2020'!$I$218="Mensuel",'Situation 2020'!C161,0)),0)</f>
        <v>0</v>
      </c>
      <c r="E5" s="223">
        <f>IF('Situation 2020'!$I$51&gt;=3,IF('Situation 2020'!$I$218=E3,'Situation 2020'!C162,IF('Situation 2020'!$I$218="Mensuel",'Situation 2020'!C162,0)),0)</f>
        <v>0</v>
      </c>
      <c r="F5" s="223">
        <f>IF('Situation 2020'!$I$51&gt;=2,IF('Situation 2020'!$I$218=F3,'Situation 2020'!C163,IF('Situation 2020'!$I$218="Mensuel",'Situation 2020'!C163,0)),0)</f>
        <v>0</v>
      </c>
      <c r="G5" s="223">
        <f>IF('Situation 2020'!$I$51&gt;=1,IF('Situation 2020'!$I$218=G3,'Situation 2020'!C164,IF('Situation 2020'!$I$218="Mensuel",'Situation 2020'!C164,0)),0)</f>
        <v>0</v>
      </c>
      <c r="H5" s="224">
        <f>SUM(C5:G5)</f>
        <v>0</v>
      </c>
    </row>
    <row r="6" spans="1:8" x14ac:dyDescent="0.3">
      <c r="A6" s="225" t="str">
        <f>+'Situation 2020'!B220</f>
        <v>Subside ONE</v>
      </c>
      <c r="B6" s="226">
        <f>+'Situation 2020'!E77</f>
        <v>3000</v>
      </c>
      <c r="C6" s="223">
        <f>IF('Situation 2020'!$I$51=5,IF('Situation 2020'!$I$220=C3,'Situation 2020'!$H$220,IF('Situation 2020'!$I$220="Mensuel",'Situation 2020'!$H$220,0)),0)</f>
        <v>0</v>
      </c>
      <c r="D6" s="223">
        <f>IF('Situation 2020'!$I$51&gt;=4,IF('Situation 2020'!$I$220=D3,'Situation 2020'!$H$220,IF('Situation 2020'!$I$220="Mensuel",'Situation 2020'!$H$220,0)),0)</f>
        <v>0</v>
      </c>
      <c r="E6" s="223">
        <f>IF('Situation 2020'!$I$51&gt;=3,IF('Situation 2020'!$I$220=E3,'Situation 2020'!$H$220,IF('Situation 2020'!$I$220="Mensuel",'Situation 2020'!$H$220,0)),0)</f>
        <v>0</v>
      </c>
      <c r="F6" s="223">
        <f>IF('Situation 2020'!$I$51&gt;=2,IF('Situation 2020'!$I$220=F3,'Situation 2020'!$H$220,IF('Situation 2020'!$I$220="Mensuel",'Situation 2020'!$H$220,0)),0)</f>
        <v>0</v>
      </c>
      <c r="G6" s="223">
        <f>IF('Situation 2020'!$I$51&gt;=1,IF('Situation 2020'!$I$220=G3,'Situation 2020'!$H$220,IF('Situation 2020'!$I$220="Mensuel",'Situation 2020'!$H$220,0)),0)</f>
        <v>0</v>
      </c>
      <c r="H6" s="227">
        <f t="shared" ref="H6:H11" si="0">SUM(C6:G6)</f>
        <v>0</v>
      </c>
    </row>
    <row r="7" spans="1:8" x14ac:dyDescent="0.3">
      <c r="A7" s="225" t="str">
        <f>+'Situation 2020'!B221</f>
        <v>Prime APE/ACS</v>
      </c>
      <c r="B7" s="226">
        <f>+'Situation 2020'!E78</f>
        <v>1000</v>
      </c>
      <c r="C7" s="223">
        <f>+'Rémunération 2020'!J74</f>
        <v>0</v>
      </c>
      <c r="D7" s="223">
        <f>+'Rémunération 2020'!M51</f>
        <v>4791.0604999999996</v>
      </c>
      <c r="E7" s="223">
        <f>+'Rémunération 2020'!P51</f>
        <v>5895.3309999999992</v>
      </c>
      <c r="F7" s="223">
        <f>+'Rémunération 2020'!S51</f>
        <v>5895.3309999999992</v>
      </c>
      <c r="G7" s="223">
        <f>+'Rémunération 2020'!V51</f>
        <v>5895.3309999999992</v>
      </c>
      <c r="H7" s="227">
        <f t="shared" si="0"/>
        <v>22477.053499999995</v>
      </c>
    </row>
    <row r="8" spans="1:8" x14ac:dyDescent="0.3">
      <c r="A8" s="225" t="s">
        <v>285</v>
      </c>
      <c r="B8" s="226">
        <f>+'Situation 2020'!E79</f>
        <v>500</v>
      </c>
      <c r="C8" s="223">
        <f>+'Rémunération 2020'!J74</f>
        <v>0</v>
      </c>
      <c r="D8" s="223">
        <f>+'Rémunération 2020'!P74</f>
        <v>1900</v>
      </c>
      <c r="E8" s="223">
        <f>+'Rémunération 2020'!P74</f>
        <v>1900</v>
      </c>
      <c r="F8" s="223">
        <f>+'Rémunération 2020'!S74</f>
        <v>1900</v>
      </c>
      <c r="G8" s="223">
        <f>+'Rémunération 2020'!V74</f>
        <v>1900</v>
      </c>
      <c r="H8" s="227">
        <f t="shared" si="0"/>
        <v>7600</v>
      </c>
    </row>
    <row r="9" spans="1:8" x14ac:dyDescent="0.3">
      <c r="A9" s="225" t="str">
        <f>+'Situation 2020'!B223</f>
        <v>Festivités liées au Milieu d'accueil</v>
      </c>
      <c r="B9" s="226">
        <v>0</v>
      </c>
      <c r="C9" s="223">
        <f>IF('Situation 2020'!$I$51=5,IF('Situation 2020'!$I$223=C3,'Situation 2020'!$H$223,IF('Situation 2020'!$I$223="Mensuel",'Situation 2020'!$H$223,0)),0)</f>
        <v>0</v>
      </c>
      <c r="D9" s="223">
        <f>IF('Situation 2020'!$I$51&gt;=4,IF('Situation 2020'!$I$223=D3,'Situation 2020'!$H$223,IF('Situation 2020'!$I$223="Mensuel",'Situation 2020'!$H$223,0)),0)</f>
        <v>0</v>
      </c>
      <c r="E9" s="223">
        <f>IF('Situation 2020'!$I$51&gt;=3,IF('Situation 2020'!$I$223=E3,'Situation 2020'!$H$223,IF('Situation 2020'!$I$223="Mensuel",'Situation 2020'!$H$223,0)),0)</f>
        <v>0</v>
      </c>
      <c r="F9" s="223">
        <f>IF('Situation 2020'!$I$51&gt;=2,IF('Situation 2020'!$I$223=F3,'Situation 2020'!$H$223,IF('Situation 2020'!$I$223="Mensuel",'Situation 2020'!$H$223,0)),0)</f>
        <v>0</v>
      </c>
      <c r="G9" s="223">
        <f>IF('Situation 2020'!$I$51&gt;=1,IF('Situation 2020'!$I$223=G3,'Situation 2020'!$H$223,IF('Situation 2020'!$I$223="Mensuel",'Situation 2020'!$H$223,0)),0)</f>
        <v>0</v>
      </c>
      <c r="H9" s="227">
        <f t="shared" si="0"/>
        <v>0</v>
      </c>
    </row>
    <row r="10" spans="1:8" x14ac:dyDescent="0.3">
      <c r="A10" s="225" t="str">
        <f>+'Situation 2020'!B224</f>
        <v>Autres subsides</v>
      </c>
      <c r="B10" s="226">
        <f>+'Situation 2020'!E80</f>
        <v>200</v>
      </c>
      <c r="C10" s="223">
        <f>IF('Situation 2020'!$I$51=5,IF('Situation 2020'!$I$224=C3,'Situation 2020'!$H$224,IF('Situation 2020'!$I$224="Mensuel",'Situation 2020'!$H$224,0)),0)</f>
        <v>0</v>
      </c>
      <c r="D10" s="223">
        <f>IF('Situation 2020'!$I$51&gt;=4,IF('Situation 2020'!$I$224=D3,'Situation 2020'!$H$224,IF('Situation 2020'!$I$224="Mensuel",'Situation 2020'!$H$224,0)),0)</f>
        <v>0</v>
      </c>
      <c r="E10" s="223">
        <f>IF('Situation 2020'!$I$51&gt;=3,IF('Situation 2020'!$I$224=E3,'Situation 2020'!$H$224,IF('Situation 2020'!$I$224="Mensuel",'Situation 2020'!$H$224,0)),0)</f>
        <v>0</v>
      </c>
      <c r="F10" s="223">
        <f>IF('Situation 2020'!$I$51&gt;=2,IF('Situation 2020'!$I$224=F3,'Situation 2020'!$H$224,IF('Situation 2020'!$I$224="Mensuel",'Situation 2020'!$H$224,0)),0)</f>
        <v>0</v>
      </c>
      <c r="G10" s="223">
        <f>IF('Situation 2020'!$I$51&gt;=1,IF('Situation 2020'!$I$224=G38,'Situation 2020'!$H$224,IF('Situation 2020'!$I$224="Mensuel",'Situation 2020'!$H$224,0)),0)</f>
        <v>0</v>
      </c>
      <c r="H10" s="227">
        <f t="shared" si="0"/>
        <v>0</v>
      </c>
    </row>
    <row r="11" spans="1:8" x14ac:dyDescent="0.3">
      <c r="A11" s="225" t="str">
        <f>+'Situation 2020'!B225</f>
        <v>Autres recettes</v>
      </c>
      <c r="B11" s="226">
        <f>+'Situation 2020'!E81</f>
        <v>300</v>
      </c>
      <c r="C11" s="223">
        <f>IF('Situation 2020'!$I$51=5,IF('Situation 2020'!$I$225=C3,'Situation 2020'!$H$225,IF('Situation 2020'!$I$225="Mensuel",'Situation 2020'!$H$225,0)),0)</f>
        <v>0</v>
      </c>
      <c r="D11" s="223">
        <f>IF('Situation 2020'!$I$51&gt;=4,IF('Situation 2020'!$I$225=D3,'Situation 2020'!$H$225,IF('Situation 2020'!$I$225="Mensuel",'Situation 2020'!$H$225,0)),0)</f>
        <v>100</v>
      </c>
      <c r="E11" s="223">
        <f>IF('Situation 2020'!$I$51&gt;=3,IF('Situation 2020'!$I$225=E3,'Situation 2020'!$H$225,IF('Situation 2020'!$I$225="Mensuel",'Situation 2020'!$H$225,0)),0)</f>
        <v>100</v>
      </c>
      <c r="F11" s="223">
        <f>IF('Situation 2020'!$I$51&gt;=2,IF('Situation 2020'!$I$225=F3,'Situation 2020'!$H$225,IF('Situation 2020'!$I$225="Mensuel",'Situation 2020'!$H$225,0)),0)</f>
        <v>100</v>
      </c>
      <c r="G11" s="223">
        <f>IF('Situation 2020'!$I$51&gt;=1,IF('Situation 2020'!$I$225=G3,'Situation 2020'!$H$225,IF('Situation 2020'!$I$225="Mensuel",'Situation 2020'!$H$225,0)),0)</f>
        <v>100</v>
      </c>
      <c r="H11" s="227">
        <f t="shared" si="0"/>
        <v>400</v>
      </c>
    </row>
    <row r="12" spans="1:8" ht="15" thickBot="1" x14ac:dyDescent="0.35">
      <c r="A12" s="228" t="s">
        <v>43</v>
      </c>
      <c r="B12" s="229">
        <f t="shared" ref="B12:H12" si="1">SUM(B5:B11)</f>
        <v>6500</v>
      </c>
      <c r="C12" s="230">
        <f t="shared" si="1"/>
        <v>0</v>
      </c>
      <c r="D12" s="230">
        <f t="shared" si="1"/>
        <v>6791.0604999999996</v>
      </c>
      <c r="E12" s="230">
        <f t="shared" si="1"/>
        <v>7895.3309999999992</v>
      </c>
      <c r="F12" s="230">
        <f t="shared" si="1"/>
        <v>7895.3309999999992</v>
      </c>
      <c r="G12" s="230">
        <f t="shared" si="1"/>
        <v>7895.3309999999992</v>
      </c>
      <c r="H12" s="231">
        <f t="shared" si="1"/>
        <v>30477.053499999995</v>
      </c>
    </row>
    <row r="13" spans="1:8" ht="18.600000000000001" thickBot="1" x14ac:dyDescent="0.4">
      <c r="A13" s="381" t="s">
        <v>51</v>
      </c>
      <c r="B13" s="382"/>
      <c r="C13" s="382"/>
      <c r="D13" s="382"/>
      <c r="E13" s="382"/>
      <c r="F13" s="382"/>
      <c r="G13" s="382"/>
      <c r="H13" s="383"/>
    </row>
    <row r="14" spans="1:8" x14ac:dyDescent="0.3">
      <c r="A14" s="232" t="s">
        <v>48</v>
      </c>
      <c r="B14" s="226">
        <v>0</v>
      </c>
      <c r="C14" s="226">
        <f>IF('Situation 2020'!I51=5,IF('Situation 2020'!$I$229=C3,'Situation 2020'!$H$229,IF('Situation 2020'!$I$229="Mensuel",'Situation 2020'!$H$229,0)),0)</f>
        <v>0</v>
      </c>
      <c r="D14" s="226">
        <f>IF('Situation 2020'!$I$51&gt;=4,IF('Situation 2020'!$I$229=D3,'Situation 2020'!$H$229,IF('Situation 2020'!$I$229="Mensuel",'Situation 2020'!$H$229,0)),0)</f>
        <v>0</v>
      </c>
      <c r="E14" s="226">
        <f>IF('Situation 2020'!$I$51&gt;=3,IF('Situation 2020'!$I$229=E3,'Situation 2020'!$H$229,IF('Situation 2020'!$I$229="Mensuel",'Situation 2020'!$H$229,0)),0)</f>
        <v>0</v>
      </c>
      <c r="F14" s="226">
        <f>IF('Situation 2020'!$I$51&gt;=2,IF('Situation 2020'!$I$229=F3,'Situation 2020'!$H$229,IF('Situation 2020'!$I$229="Mensuel",'Situation 2020'!$H$229,0)),0)</f>
        <v>0</v>
      </c>
      <c r="G14" s="226">
        <f>IF('Situation 2020'!$I$51&gt;=1,IF('Situation 2020'!$I$229=G3,'Situation 2020'!$H$229,IF('Situation 2020'!$I$229="Mensuel",'Situation 2020'!$H$229,0)),0)</f>
        <v>0</v>
      </c>
      <c r="H14" s="233">
        <f>SUM(C14:G14)</f>
        <v>0</v>
      </c>
    </row>
    <row r="15" spans="1:8" x14ac:dyDescent="0.3">
      <c r="A15" s="232" t="s">
        <v>49</v>
      </c>
      <c r="B15" s="226">
        <v>0</v>
      </c>
      <c r="C15" s="226">
        <f>IF('Situation 2020'!I212=5,IF('Situation 2020'!$I$230=C4,'Situation 2020'!$H$230,IF('Situation 2020'!$I$230="Mensuel",'Situation 2020'!$H$230,0)),0)</f>
        <v>0</v>
      </c>
      <c r="D15" s="226">
        <f>IF('Situation 2020'!$I$51&gt;=4,IF('Situation 2020'!$I$230=D3,'Situation 2020'!$H$230,IF('Situation 2020'!$I$230="Mensuel",'Situation 2020'!$H$230,0)),0)</f>
        <v>0</v>
      </c>
      <c r="E15" s="226">
        <f>IF('Situation 2020'!$I$51&gt;=3,IF('Situation 2020'!$I$230=E3,'Situation 2020'!$H$230,IF('Situation 2020'!$I$230="Mensuel",'Situation 2020'!$H$230,0)),0)</f>
        <v>0</v>
      </c>
      <c r="F15" s="226">
        <f>IF('Situation 2020'!$I$51&gt;=2,IF('Situation 2020'!$I$230=F3,'Situation 2020'!$H$230,IF('Situation 2020'!$I$230="Mensuel",'Situation 2020'!$H$230,0)),0)</f>
        <v>0</v>
      </c>
      <c r="G15" s="226">
        <f>IF('Situation 2020'!$I$51&gt;=1,IF('Situation 2020'!$I$230=G3,'Situation 2020'!$H$230,IF('Situation 2020'!$I$230="Mensuel",'Situation 2020'!$H$230,0)),0)</f>
        <v>0</v>
      </c>
      <c r="H15" s="233">
        <f>SUM(C15:G15)</f>
        <v>0</v>
      </c>
    </row>
    <row r="16" spans="1:8" x14ac:dyDescent="0.3">
      <c r="A16" s="232" t="s">
        <v>50</v>
      </c>
      <c r="B16" s="226">
        <v>0</v>
      </c>
      <c r="C16" s="226">
        <f>IF('Situation 2020'!$I$51=5,IF('Situation 2020'!$I$231=C3,'Situation 2020'!$H$231,IF('Situation 2020'!$I$231="Mensuel",'Situation 2020'!$H$231,0)),0)</f>
        <v>0</v>
      </c>
      <c r="D16" s="226">
        <f>IF('Situation 2020'!$I$51&gt;=4,IF('Situation 2020'!$I$231=D3,'Situation 2020'!$H$231,IF('Situation 2020'!$I$231="Mensuel",'Situation 2020'!$H$231,0)),0)</f>
        <v>0</v>
      </c>
      <c r="E16" s="226">
        <f>IF('Situation 2020'!$I$51&gt;=3,IF('Situation 2020'!$I$231=E3,'Situation 2020'!$H$231,IF('Situation 2020'!$I$231="Mensuel",'Situation 2020'!$H$231,0)),0)</f>
        <v>0</v>
      </c>
      <c r="F16" s="226">
        <f>IF('Situation 2020'!$I$51&gt;=2,IF('Situation 2020'!$I$231=F3,'Situation 2020'!$H$231,IF('Situation 2020'!$I$231="Mensuel",'Situation 2020'!$H$231,0)),0)</f>
        <v>0</v>
      </c>
      <c r="G16" s="226">
        <f>IF('Situation 2020'!$I$51&gt;=1,IF('Situation 2020'!$I$231=G3,'Situation 2020'!$H$231,IF('Situation 2020'!$I$231="Mensuel",'Situation 2020'!$H$231,0)),0)</f>
        <v>0</v>
      </c>
      <c r="H16" s="233">
        <f>SUM(C16:G16)</f>
        <v>0</v>
      </c>
    </row>
    <row r="17" spans="1:8" ht="15" thickBot="1" x14ac:dyDescent="0.35">
      <c r="A17" s="234" t="s">
        <v>43</v>
      </c>
      <c r="B17" s="235">
        <f t="shared" ref="B17:H17" si="2">SUM(B14:B16)</f>
        <v>0</v>
      </c>
      <c r="C17" s="236">
        <f>SUM(C14:C16)</f>
        <v>0</v>
      </c>
      <c r="D17" s="236">
        <f t="shared" si="2"/>
        <v>0</v>
      </c>
      <c r="E17" s="236">
        <f t="shared" si="2"/>
        <v>0</v>
      </c>
      <c r="F17" s="236">
        <f t="shared" si="2"/>
        <v>0</v>
      </c>
      <c r="G17" s="236">
        <f t="shared" si="2"/>
        <v>0</v>
      </c>
      <c r="H17" s="237">
        <f t="shared" si="2"/>
        <v>0</v>
      </c>
    </row>
    <row r="18" spans="1:8" ht="18.600000000000001" thickBot="1" x14ac:dyDescent="0.4">
      <c r="A18" s="381" t="s">
        <v>52</v>
      </c>
      <c r="B18" s="382"/>
      <c r="C18" s="382"/>
      <c r="D18" s="382"/>
      <c r="E18" s="382"/>
      <c r="F18" s="382"/>
      <c r="G18" s="382"/>
      <c r="H18" s="389"/>
    </row>
    <row r="19" spans="1:8" x14ac:dyDescent="0.3">
      <c r="A19" s="232" t="str">
        <f>+'Situation 2020'!B234</f>
        <v>Loyer</v>
      </c>
      <c r="B19" s="226">
        <v>0</v>
      </c>
      <c r="C19" s="226">
        <f>IF('Situation 2020'!$I$51=5,IF('Situation 2020'!I234=$C$3,'Situation 2020'!H234,IF('Situation 2020'!I234="Mensuel",'Situation 2020'!H234,0)),0)</f>
        <v>0</v>
      </c>
      <c r="D19" s="226">
        <f>IF('Situation 2020'!$I$51&gt;=4,IF('Situation 2020'!$I$234=D3,'Situation 2020'!$H$234,IF('Situation 2020'!$I$234="Mensuel",'Situation 2020'!$H$234,0)),0)</f>
        <v>1000</v>
      </c>
      <c r="E19" s="226">
        <f>IF('Situation 2020'!$I$51&gt;=3,IF('Situation 2020'!$I$234=E3,'Situation 2020'!$H$234,IF('Situation 2020'!$I$234="Mensuel",'Situation 2020'!$H$234,0)),0)</f>
        <v>1000</v>
      </c>
      <c r="F19" s="226">
        <f>IF('Situation 2020'!$I$51&gt;=2,IF('Situation 2020'!$I$234=F3,'Situation 2020'!$H$234,IF('Situation 2020'!$I$234="Mensuel",'Situation 2020'!$H$234,0)),0)</f>
        <v>1000</v>
      </c>
      <c r="G19" s="226">
        <f>IF('Situation 2020'!$I$51&gt;=1,IF('Situation 2020'!$I$234=G3,'Situation 2020'!$H$234,IF('Situation 2020'!$I$234="Mensuel",'Situation 2020'!$H$234,0)),0)</f>
        <v>1000</v>
      </c>
      <c r="H19" s="238">
        <f t="shared" ref="H19:H47" si="3">SUM(C19:G19)</f>
        <v>4000</v>
      </c>
    </row>
    <row r="20" spans="1:8" x14ac:dyDescent="0.3">
      <c r="A20" s="232" t="str">
        <f>+'Situation 2020'!B235</f>
        <v>Charges locatives</v>
      </c>
      <c r="B20" s="226">
        <v>0</v>
      </c>
      <c r="C20" s="226">
        <f>IF('Situation 2020'!$I$51=5,IF('Situation 2020'!$I$235=C3,'Situation 2020'!$H$235,IF('Situation 2020'!$I$235="Mensuel",'Situation 2020'!$H$235,0)),0)</f>
        <v>0</v>
      </c>
      <c r="D20" s="226">
        <f>IF('Situation 2020'!$I$51&gt;=4,IF('Situation 2020'!$I$235=D3,'Situation 2020'!$H$235,IF('Situation 2020'!$I$235="Mensuel",'Situation 2020'!$H$235,0)),0)</f>
        <v>0</v>
      </c>
      <c r="E20" s="226">
        <f>IF('Situation 2020'!$I$51&gt;=3,IF('Situation 2020'!$I$235=E3,'Situation 2020'!$H$235,IF('Situation 2020'!$I$235="Mensuel",'Situation 2020'!$H$235,0)),0)</f>
        <v>0</v>
      </c>
      <c r="F20" s="226">
        <f>IF('Situation 2020'!$I$51&gt;=2,IF('Situation 2020'!$I$235=F3,'Situation 2020'!$H$235,IF('Situation 2020'!$I$235="Mensuel",'Situation 2020'!$H$235,0)),0)</f>
        <v>0</v>
      </c>
      <c r="G20" s="226">
        <f>IF('Situation 2020'!$I$51&gt;=1,IF('Situation 2020'!$I$235=G3,'Situation 2020'!$H$235,IF('Situation 2020'!$I$235="Mensuel",'Situation 2020'!$H$235,0)),0)</f>
        <v>0</v>
      </c>
      <c r="H20" s="238">
        <f t="shared" si="3"/>
        <v>0</v>
      </c>
    </row>
    <row r="21" spans="1:8" x14ac:dyDescent="0.3">
      <c r="A21" s="232" t="str">
        <f>+'Situation 2020'!B236</f>
        <v>Entretien et réparation</v>
      </c>
      <c r="B21" s="226">
        <v>0</v>
      </c>
      <c r="C21" s="226">
        <f>IF('Situation 2020'!$I$51=5,IF('Situation 2020'!$I$236=C3,'Situation 2020'!$H$236,IF('Situation 2020'!$I$236="Mensuel",'Situation 2020'!$H$236,0)),0)</f>
        <v>0</v>
      </c>
      <c r="D21" s="226">
        <f>IF('Situation 2020'!$I$51&gt;=4,IF('Situation 2020'!$I$236=D3,'Situation 2020'!$H$236,IF('Situation 2020'!$I$236="Mensuel",'Situation 2020'!$H$236,0)),0)</f>
        <v>0</v>
      </c>
      <c r="E21" s="226">
        <f>IF('Situation 2020'!$I$51&gt;=3,IF('Situation 2020'!$I$236=E3,'Situation 2020'!$H$236,IF('Situation 2020'!$I$236="Mensuel",'Situation 2020'!$H$236,0)),0)</f>
        <v>0</v>
      </c>
      <c r="F21" s="226">
        <f>IF('Situation 2020'!$I$51&gt;=2,IF('Situation 2020'!$I$236=F3,'Situation 2020'!$H$236,IF('Situation 2020'!$I$236="Mensuel",'Situation 2020'!$H$236,0)),0)</f>
        <v>0</v>
      </c>
      <c r="G21" s="226">
        <f>IF('Situation 2020'!$I$51&gt;=1,IF('Situation 2020'!$I$236=G3,'Situation 2020'!$H$236,IF('Situation 2020'!$I$236="Mensuel",'Situation 2020'!$H$236,0)),0)</f>
        <v>0</v>
      </c>
      <c r="H21" s="238">
        <f t="shared" si="3"/>
        <v>0</v>
      </c>
    </row>
    <row r="22" spans="1:8" x14ac:dyDescent="0.3">
      <c r="A22" s="232" t="str">
        <f>+'Situation 2020'!B237</f>
        <v>Produits d'entretien divers</v>
      </c>
      <c r="B22" s="226">
        <v>0</v>
      </c>
      <c r="C22" s="226">
        <f>IF('Situation 2020'!$I$51=5,IF('Situation 2020'!$I$237=C3,'Situation 2020'!H237,IF('Situation 2020'!$I$237="Mensuel",'Situation 2020'!$H$237,0)),0)</f>
        <v>0</v>
      </c>
      <c r="D22" s="226">
        <f>IF('Situation 2020'!$I$51&gt;=4,IF('Situation 2020'!$I$237=D3,'Situation 2020'!I237,IF('Situation 2020'!$I$237="Mensuel",'Situation 2020'!$H$237,0)),0)</f>
        <v>0</v>
      </c>
      <c r="E22" s="226">
        <f>IF('Situation 2020'!$I$51&gt;=3,IF('Situation 2020'!$I$237=E3,'Situation 2020'!#REF!,IF('Situation 2020'!$I$237="Mensuel",'Situation 2020'!$H$237,0)),0)</f>
        <v>0</v>
      </c>
      <c r="F22" s="226">
        <f>IF('Situation 2020'!$I$51&gt;=2,IF('Situation 2020'!$I$237=F3,'Situation 2020'!#REF!,IF('Situation 2020'!$I$237="Mensuel",'Situation 2020'!$H$237,0)),0)</f>
        <v>0</v>
      </c>
      <c r="G22" s="226">
        <f>IF('Situation 2020'!$I$51&gt;=1,IF('Situation 2020'!$I$237=G3,'Situation 2020'!A120,IF('Situation 2020'!$I$237="Mensuel",'Situation 2020'!$H$237,0)),0)</f>
        <v>0</v>
      </c>
      <c r="H22" s="238">
        <f t="shared" si="3"/>
        <v>0</v>
      </c>
    </row>
    <row r="23" spans="1:8" x14ac:dyDescent="0.3">
      <c r="A23" s="232" t="str">
        <f>+'Situation 2020'!B238</f>
        <v>Cotisations sociales pour indépendants</v>
      </c>
      <c r="B23" s="226">
        <v>0</v>
      </c>
      <c r="C23" s="226">
        <f>IF('Situation 2020'!$I$51=5,IF('Situation 2020'!$I$238=C3,'Situation 2020'!$H$238,IF('Situation 2020'!$I$238="Mensuel",'Situation 2020'!$H$238,0)),0)</f>
        <v>0</v>
      </c>
      <c r="D23" s="226">
        <f>IF('Situation 2020'!$I$51&gt;=4,IF('Situation 2020'!$I$238=D3,'Situation 2020'!$H$238,IF('Situation 2020'!$I$238="Mensuel",'Situation 2020'!$H$238,0)),0)</f>
        <v>0</v>
      </c>
      <c r="E23" s="226">
        <f>IF('Situation 2020'!$I$51&gt;=3,IF('Situation 2020'!$I$238=E3,'Situation 2020'!$H$238,IF('Situation 2020'!$I$238="Mensuel",'Situation 2020'!$H$238,0)),0)</f>
        <v>0</v>
      </c>
      <c r="F23" s="226">
        <f>IF('Situation 2020'!$I$51&gt;=2,IF('Situation 2020'!$I$238=F3,'Situation 2020'!$H$238,IF('Situation 2020'!$I$238="Mensuel",'Situation 2020'!$H$238,0)),0)</f>
        <v>0</v>
      </c>
      <c r="G23" s="226">
        <f>IF('Situation 2020'!$I$51&gt;=1,IF('Situation 2020'!$I$238=G3,'Situation 2020'!$H$238,IF('Situation 2020'!$I$238="Mensuel",'Situation 2020'!$H$238,0)),0)</f>
        <v>0</v>
      </c>
      <c r="H23" s="238">
        <f t="shared" si="3"/>
        <v>0</v>
      </c>
    </row>
    <row r="24" spans="1:8" x14ac:dyDescent="0.3">
      <c r="A24" s="232" t="str">
        <f>+'Situation 2020'!B239</f>
        <v>Eau</v>
      </c>
      <c r="B24" s="226">
        <v>0</v>
      </c>
      <c r="C24" s="226">
        <f>IF('Situation 2020'!$I$51=5,IF('Situation 2020'!$I$239=C3,'Situation 2020'!$H$239,IF('Situation 2020'!$I$239="Mensuel",'Situation 2020'!$H$239,0)),0)</f>
        <v>0</v>
      </c>
      <c r="D24" s="226">
        <f>IF('Situation 2020'!$I$51&gt;=4,IF('Situation 2020'!$I$239=D3,'Situation 2020'!$H$239,IF('Situation 2020'!$I$239="Mensuel",'Situation 2020'!$H$239,0)),0)</f>
        <v>0</v>
      </c>
      <c r="E24" s="226">
        <f>IF('Situation 2020'!$I$51&gt;=3,IF('Situation 2020'!$I$239=E3,'Situation 2020'!$H$239,IF('Situation 2020'!$I$239="Mensuel",'Situation 2020'!$H$239,0)),0)</f>
        <v>0</v>
      </c>
      <c r="F24" s="226">
        <f>IF('Situation 2020'!$I$51&gt;=2,IF('Situation 2020'!$I$239=F3,'Situation 2020'!$H$239,IF('Situation 2020'!$I$239="Mensuel",'Situation 2020'!$H$239,0)),0)</f>
        <v>0</v>
      </c>
      <c r="G24" s="226">
        <f>IF('Situation 2020'!$I$51&gt;=1,IF('Situation 2020'!$I$239=G3,'Situation 2020'!$H$239,IF('Situation 2020'!$I$239="Mensuel",'Situation 2020'!$H$239,0)),0)</f>
        <v>0</v>
      </c>
      <c r="H24" s="238">
        <f t="shared" si="3"/>
        <v>0</v>
      </c>
    </row>
    <row r="25" spans="1:8" x14ac:dyDescent="0.3">
      <c r="A25" s="232" t="str">
        <f>+'Situation 2020'!B240</f>
        <v>Chauffage</v>
      </c>
      <c r="B25" s="226">
        <v>0</v>
      </c>
      <c r="C25" s="226">
        <f>IF('Situation 2020'!$I$51=5,IF('Situation 2020'!$I$240=C3,'Situation 2020'!$H$240,IF('Situation 2020'!$I$240="Mensuel",'Situation 2020'!$H$240,0)),0)</f>
        <v>0</v>
      </c>
      <c r="D25" s="226">
        <f>IF('Situation 2020'!$I$51&gt;=4,IF('Situation 2020'!$I$240=D3,'Situation 2020'!$H$240,IF('Situation 2020'!$I$240="Mensuel",'Situation 2020'!$H$240,0)),0)</f>
        <v>0</v>
      </c>
      <c r="E25" s="226">
        <f>IF('Situation 2020'!$I$51&gt;=3,IF('Situation 2020'!$I$240=E3,'Situation 2020'!$H$240,IF('Situation 2020'!$I$240="Mensuel",'Situation 2020'!$H$240,0)),0)</f>
        <v>0</v>
      </c>
      <c r="F25" s="226">
        <f>IF('Situation 2020'!$I$51&gt;=2,IF('Situation 2020'!$I$240=F3,'Situation 2020'!$H$240,IF('Situation 2020'!$I$240="Mensuel",'Situation 2020'!$H$240,0)),0)</f>
        <v>0</v>
      </c>
      <c r="G25" s="226">
        <f>IF('Situation 2020'!$I$51&gt;=1,IF('Situation 2020'!$I$240=G3,'Situation 2020'!$H$240,IF('Situation 2020'!$I$240="Mensuel",'Situation 2020'!$H$240,0)),0)</f>
        <v>0</v>
      </c>
      <c r="H25" s="238">
        <f t="shared" si="3"/>
        <v>0</v>
      </c>
    </row>
    <row r="26" spans="1:8" x14ac:dyDescent="0.3">
      <c r="A26" s="232" t="str">
        <f>+'Situation 2020'!B241</f>
        <v>Electricité</v>
      </c>
      <c r="B26" s="226">
        <v>0</v>
      </c>
      <c r="C26" s="226">
        <f>IF('Situation 2020'!$I$51=5,IF('Situation 2020'!$I$241=C3,'Situation 2020'!$H$241,IF('Situation 2020'!$I$241="Mensuel",'Situation 2020'!$H$241,0)),0)</f>
        <v>0</v>
      </c>
      <c r="D26" s="226">
        <f>IF('Situation 2020'!$I$51&gt;=4,IF('Situation 2020'!$I$241=D3,'Situation 2020'!$H$241,IF('Situation 2020'!$I$241="Mensuel",'Situation 2020'!$H$241,0)),0)</f>
        <v>0</v>
      </c>
      <c r="E26" s="226">
        <f>IF('Situation 2020'!$I$51&gt;=3,IF('Situation 2020'!$I$241=E3,'Situation 2020'!$H$241,IF('Situation 2020'!$I$241="Mensuel",'Situation 2020'!$H$241,0)),0)</f>
        <v>0</v>
      </c>
      <c r="F26" s="226">
        <f>IF('Situation 2020'!$I$51&gt;=2,IF('Situation 2020'!$I$241=F3,'Situation 2020'!$H$241,IF('Situation 2020'!$I$241="Mensuel",'Situation 2020'!$H$241,0)),0)</f>
        <v>0</v>
      </c>
      <c r="G26" s="226">
        <f>IF('Situation 2020'!$I$51&gt;=1,IF('Situation 2020'!$I$241=G3,'Situation 2020'!$H$241,IF('Situation 2020'!$I$241="Mensuel",'Situation 2020'!$H$241,0)),0)</f>
        <v>0</v>
      </c>
      <c r="H26" s="238">
        <f t="shared" si="3"/>
        <v>0</v>
      </c>
    </row>
    <row r="27" spans="1:8" x14ac:dyDescent="0.3">
      <c r="A27" s="232" t="str">
        <f>+'Situation 2020'!B242</f>
        <v>Téléphone</v>
      </c>
      <c r="B27" s="226">
        <v>0</v>
      </c>
      <c r="C27" s="226">
        <f>IF('Situation 2020'!$I$51=5,IF('Situation 2020'!$I$242=C3,'Situation 2020'!$H$242,IF('Situation 2020'!$I$242="Mensuel",'Situation 2020'!$H$242,0)),0)</f>
        <v>0</v>
      </c>
      <c r="D27" s="226">
        <f>IF('Situation 2020'!$I$51&gt;=4,IF('Situation 2020'!$I$242=D3,'Situation 2020'!$H$242,IF('Situation 2020'!$I$242="Mensuel",'Situation 2020'!$H$242,0)),0)</f>
        <v>0</v>
      </c>
      <c r="E27" s="226">
        <f>IF('Situation 2020'!$I$51&gt;=3,IF('Situation 2020'!$I$242=E3,'Situation 2020'!$H$242,IF('Situation 2020'!$I$242="Mensuel",'Situation 2020'!$H$242,0)),0)</f>
        <v>0</v>
      </c>
      <c r="F27" s="226">
        <f>IF('Situation 2020'!$I$51&gt;=2,IF('Situation 2020'!$I$242=F3,'Situation 2020'!$H$242,IF('Situation 2020'!$I$242="Mensuel",'Situation 2020'!$H$242,0)),0)</f>
        <v>0</v>
      </c>
      <c r="G27" s="226">
        <f>IF('Situation 2020'!$I$51&gt;=1,IF('Situation 2020'!$I$242=G3,'Situation 2020'!$H$242,IF('Situation 2020'!$I$242="Mensuel",'Situation 2020'!$H$242,0)),0)</f>
        <v>0</v>
      </c>
      <c r="H27" s="238">
        <f t="shared" si="3"/>
        <v>0</v>
      </c>
    </row>
    <row r="28" spans="1:8" x14ac:dyDescent="0.3">
      <c r="A28" s="232" t="str">
        <f>+'Situation 2020'!B243</f>
        <v>Petit matériel</v>
      </c>
      <c r="B28" s="226">
        <v>0</v>
      </c>
      <c r="C28" s="226">
        <f>IF('Situation 2020'!$I$51=5,IF('Situation 2020'!$I$243=C3,'Situation 2020'!$H$243,IF('Situation 2020'!$I$243="Mensuel",'Situation 2020'!$H$243,0)),0)</f>
        <v>0</v>
      </c>
      <c r="D28" s="226">
        <f>IF('Situation 2020'!$I$51&gt;=4,IF('Situation 2020'!$I$243=D3,'Situation 2020'!$H$243,IF('Situation 2020'!$I$243="Mensuel",'Situation 2020'!$H$243,0)),0)</f>
        <v>0</v>
      </c>
      <c r="E28" s="226">
        <f>IF('Situation 2020'!$I$51&gt;=3,IF('Situation 2020'!$I$243=E3,'Situation 2020'!$H$243,IF('Situation 2020'!$I$243="Mensuel",'Situation 2020'!$H$243,0)),0)</f>
        <v>0</v>
      </c>
      <c r="F28" s="226">
        <f>IF('Situation 2020'!$I$51&gt;=2,IF('Situation 2020'!$I$243=F3,'Situation 2020'!$H$243,IF('Situation 2020'!$I$243="Mensuel",'Situation 2020'!$H$243,0)),0)</f>
        <v>0</v>
      </c>
      <c r="G28" s="226">
        <f>IF('Situation 2020'!$I$51&gt;=1,IF('Situation 2020'!$I$243=G3,'Situation 2020'!$H$243,IF('Situation 2020'!$I$243="Mensuel",'Situation 2020'!$H$243,0)),0)</f>
        <v>0</v>
      </c>
      <c r="H28" s="238">
        <f t="shared" si="3"/>
        <v>0</v>
      </c>
    </row>
    <row r="29" spans="1:8" x14ac:dyDescent="0.3">
      <c r="A29" s="232" t="str">
        <f>+'Situation 2020'!B244</f>
        <v>Frais postaux</v>
      </c>
      <c r="B29" s="226">
        <v>0</v>
      </c>
      <c r="C29" s="226">
        <f>IF('Situation 2020'!$I$51=5,IF('Situation 2020'!$I$244=C3,'Situation 2020'!$H$244,IF('Situation 2020'!$I$244="Mensuel",'Situation 2020'!$H$244,0)),0)</f>
        <v>0</v>
      </c>
      <c r="D29" s="226">
        <f>IF('Situation 2020'!$I$51&gt;=4,IF('Situation 2020'!$I$244=D3,'Situation 2020'!$H$244,IF('Situation 2020'!$I$244="Mensuel",'Situation 2020'!$H$244,0)),0)</f>
        <v>0</v>
      </c>
      <c r="E29" s="226">
        <f>IF('Situation 2020'!$I$51&gt;=3,IF('Situation 2020'!$I$244=E3,'Situation 2020'!$H$244,IF('Situation 2020'!$I$244="Mensuel",'Situation 2020'!$H$244,0)),0)</f>
        <v>0</v>
      </c>
      <c r="F29" s="226">
        <f>IF('Situation 2020'!$I$51&gt;=2,IF('Situation 2020'!$I$244=F3,'Situation 2020'!$H$244,IF('Situation 2020'!$I$244="Mensuel",'Situation 2020'!$H$244,0)),0)</f>
        <v>0</v>
      </c>
      <c r="G29" s="226">
        <f>IF('Situation 2020'!$I$51&gt;=1,IF('Situation 2020'!$I$244=G3,'Situation 2020'!$H$244,IF('Situation 2020'!$I$244="Mensuel",'Situation 2020'!$H$244,0)),0)</f>
        <v>0</v>
      </c>
      <c r="H29" s="238">
        <f t="shared" si="3"/>
        <v>0</v>
      </c>
    </row>
    <row r="30" spans="1:8" x14ac:dyDescent="0.3">
      <c r="A30" s="232" t="str">
        <f>+'Situation 2020'!B245</f>
        <v>Fournitures de bureau</v>
      </c>
      <c r="B30" s="226">
        <v>0</v>
      </c>
      <c r="C30" s="226">
        <f>IF('Situation 2020'!$I$51=5,IF('Situation 2020'!$I$245=C3,'Situation 2020'!$H$245,IF('Situation 2020'!$I$245="Mensuel",'Situation 2020'!$H$245,0)),0)</f>
        <v>0</v>
      </c>
      <c r="D30" s="226">
        <f>IF('Situation 2020'!$I$51&gt;=4,IF('Situation 2020'!$I$245=D3,'Situation 2020'!$H$245,IF('Situation 2020'!$I$245="Mensuel",'Situation 2020'!$H$245,0)),0)</f>
        <v>0</v>
      </c>
      <c r="E30" s="226">
        <f>IF('Situation 2020'!$I$51&gt;=3,IF('Situation 2020'!$I$245=E3,'Situation 2020'!$H$245,IF('Situation 2020'!$I$245="Mensuel",'Situation 2020'!$H$245,0)),0)</f>
        <v>0</v>
      </c>
      <c r="F30" s="226">
        <f>IF('Situation 2020'!$I$51&gt;=2,IF('Situation 2020'!$I$245=F3,'Situation 2020'!$H$245,IF('Situation 2020'!$I$245="Mensuel",'Situation 2020'!$H$245,0)),0)</f>
        <v>0</v>
      </c>
      <c r="G30" s="226">
        <f>IF('Situation 2020'!$I$51&gt;=1,IF('Situation 2020'!$I$245=G3,'Situation 2020'!$H$245,IF('Situation 2020'!$I$245="Mensuel",'Situation 2020'!$H$245,0)),0)</f>
        <v>0</v>
      </c>
      <c r="H30" s="238">
        <f t="shared" si="3"/>
        <v>0</v>
      </c>
    </row>
    <row r="31" spans="1:8" x14ac:dyDescent="0.3">
      <c r="A31" s="232" t="str">
        <f>+'Situation 2020'!B246</f>
        <v>Fournitures informatiques</v>
      </c>
      <c r="B31" s="226">
        <v>0</v>
      </c>
      <c r="C31" s="226">
        <f>IF('Situation 2020'!$I$51=5,IF('Situation 2020'!$I$246=C3,'Situation 2020'!$H$246,IF('Situation 2020'!$I$246="Mensuel",'Situation 2020'!$H$246,0)),0)</f>
        <v>0</v>
      </c>
      <c r="D31" s="226">
        <f>IF('Situation 2020'!$I$51&gt;=4,IF('Situation 2020'!$I$246=D3,'Situation 2020'!$H$246,IF('Situation 2020'!$I$246="Mensuel",'Situation 2020'!$H$246,0)),0)</f>
        <v>0</v>
      </c>
      <c r="E31" s="226">
        <f>IF('Situation 2020'!$I$51&gt;=3,IF('Situation 2020'!$I$246=E3,'Situation 2020'!$H$246,IF('Situation 2020'!$I$246="Mensuel",'Situation 2020'!$H$246,0)),0)</f>
        <v>0</v>
      </c>
      <c r="F31" s="226">
        <f>IF('Situation 2020'!$I$51&gt;=2,IF('Situation 2020'!$I$246=F3,'Situation 2020'!$H$246,IF('Situation 2020'!$I$246="Mensuel",'Situation 2020'!$H$246,0)),0)</f>
        <v>0</v>
      </c>
      <c r="G31" s="226">
        <f>IF('Situation 2020'!$I$51&gt;=1,IF('Situation 2020'!$I$246=G3,'Situation 2020'!$H$246,IF('Situation 2020'!$I$246="Mensuel",'Situation 2020'!$H$246,0)),0)</f>
        <v>0</v>
      </c>
      <c r="H31" s="238">
        <f t="shared" si="3"/>
        <v>0</v>
      </c>
    </row>
    <row r="32" spans="1:8" x14ac:dyDescent="0.3">
      <c r="A32" s="232" t="str">
        <f>+'Situation 2020'!B247</f>
        <v>Documentation</v>
      </c>
      <c r="B32" s="226">
        <v>0</v>
      </c>
      <c r="C32" s="226">
        <f>IF('Situation 2020'!$I$51=5,IF('Situation 2020'!$I$247=C3,'Situation 2020'!$H$247,IF('Situation 2020'!$I$247="Mensuel",'Situation 2020'!$H$247,0)),0)</f>
        <v>0</v>
      </c>
      <c r="D32" s="226">
        <f>IF('Situation 2020'!$I$51&gt;=4,IF('Situation 2020'!$I$247=D3,'Situation 2020'!$H$247,IF('Situation 2020'!$I$247="Mensuel",'Situation 2020'!$H$247,0)),0)</f>
        <v>0</v>
      </c>
      <c r="E32" s="226">
        <f>IF('Situation 2020'!$I$51&gt;=3,IF('Situation 2020'!$I$247=E3,'Situation 2020'!$H$247,IF('Situation 2020'!$I$247="Mensuel",'Situation 2020'!$H$247,0)),0)</f>
        <v>0</v>
      </c>
      <c r="F32" s="226">
        <f>IF('Situation 2020'!$I$51&gt;=2,IF('Situation 2020'!$I$247=F3,'Situation 2020'!$H$247,IF('Situation 2020'!$I$247="Mensuel",'Situation 2020'!$H$247,0)),0)</f>
        <v>0</v>
      </c>
      <c r="G32" s="226">
        <f>IF('Situation 2020'!$I$51&gt;=1,IF('Situation 2020'!$I$247=G3,'Situation 2020'!$H$247,IF('Situation 2020'!$I$247="Mensuel",'Situation 2020'!$H$247,0)),0)</f>
        <v>0</v>
      </c>
      <c r="H32" s="238">
        <f t="shared" si="3"/>
        <v>0</v>
      </c>
    </row>
    <row r="33" spans="1:8" x14ac:dyDescent="0.3">
      <c r="A33" s="232" t="str">
        <f>+'Situation 2020'!B248</f>
        <v>Frais pharmaceutiques</v>
      </c>
      <c r="B33" s="226">
        <v>0</v>
      </c>
      <c r="C33" s="226">
        <f>IF('Situation 2020'!$I$51=5,IF('Situation 2020'!$I$248=C3,'Situation 2020'!$H$248,IF('Situation 2020'!$I$248="Mensuel",'Situation 2020'!$H$248,0)),0)</f>
        <v>0</v>
      </c>
      <c r="D33" s="226">
        <f>IF('Situation 2020'!$I$51&gt;=4,IF('Situation 2020'!$I$248=D3,'Situation 2020'!$H$248,IF('Situation 2020'!$I$248="Mensuel",'Situation 2020'!$H$248,0)),0)</f>
        <v>0</v>
      </c>
      <c r="E33" s="226">
        <f>IF('Situation 2020'!$I$51&gt;=3,IF('Situation 2020'!$I$248=E3,'Situation 2020'!$H$248,IF('Situation 2020'!$I$248="Mensuel",'Situation 2020'!$H$248,0)),0)</f>
        <v>0</v>
      </c>
      <c r="F33" s="226">
        <f>IF('Situation 2020'!$I$51&gt;=2,IF('Situation 2020'!$I$248=F3,'Situation 2020'!$H$248,IF('Situation 2020'!$I$248="Mensuel",'Situation 2020'!$H$248,0)),0)</f>
        <v>0</v>
      </c>
      <c r="G33" s="226">
        <f>IF('Situation 2020'!$I$51&gt;=1,IF('Situation 2020'!$I$248=G3,'Situation 2020'!$H$248,IF('Situation 2020'!$I$248="Mensuel",'Situation 2020'!$H$248,0)),0)</f>
        <v>0</v>
      </c>
      <c r="H33" s="238">
        <f t="shared" si="3"/>
        <v>0</v>
      </c>
    </row>
    <row r="34" spans="1:8" x14ac:dyDescent="0.3">
      <c r="A34" s="232" t="str">
        <f>+'Situation 2020'!B249</f>
        <v>Assurance responsablitité civile</v>
      </c>
      <c r="B34" s="226">
        <v>0</v>
      </c>
      <c r="C34" s="226">
        <f>IF('Situation 2020'!$I$51=5,IF('Situation 2020'!$I$249=C3,'Situation 2020'!$H$249,IF('Situation 2020'!$I$249="Mensuel",'Situation 2020'!$H$249,0)),0)</f>
        <v>0</v>
      </c>
      <c r="D34" s="226">
        <f>IF('Situation 2020'!$I$51&gt;=4,IF('Situation 2020'!$I$249=D3,'Situation 2020'!$H$249,IF('Situation 2020'!$I$249="Mensuel",'Situation 2020'!$H$249,0)),0)</f>
        <v>0</v>
      </c>
      <c r="E34" s="226">
        <f>IF('Situation 2020'!$I$51&gt;=3,IF('Situation 2020'!$I$249=E3,'Situation 2020'!$H$249,IF('Situation 2020'!$I$249="Mensuel",'Situation 2020'!$H$249,0)),0)</f>
        <v>0</v>
      </c>
      <c r="F34" s="226">
        <f>IF('Situation 2020'!$I$51&gt;=2,IF('Situation 2020'!$I$249=F3,'Situation 2020'!$H$249,IF('Situation 2020'!$I$249="Mensuel",'Situation 2020'!$H$249,0)),0)</f>
        <v>0</v>
      </c>
      <c r="G34" s="226">
        <f>IF('Situation 2020'!$I$51&gt;=1,IF('Situation 2020'!$I$249=G3,'Situation 2020'!$H$249,IF('Situation 2020'!$I$249="Mensuel",'Situation 2020'!$H$249,0)),0)</f>
        <v>0</v>
      </c>
      <c r="H34" s="238">
        <f t="shared" si="3"/>
        <v>0</v>
      </c>
    </row>
    <row r="35" spans="1:8" x14ac:dyDescent="0.3">
      <c r="A35" s="232" t="str">
        <f>+'Situation 2020'!B250</f>
        <v>Assurance en dommage corporel</v>
      </c>
      <c r="B35" s="226">
        <v>0</v>
      </c>
      <c r="C35" s="226">
        <f>IF('Situation 2020'!$I$51=5,IF('Situation 2020'!$I$250=C3,'Situation 2020'!$H$250,IF('Situation 2020'!$I$250="Mensuel",'Situation 2020'!$H$250,0)),0)</f>
        <v>0</v>
      </c>
      <c r="D35" s="226">
        <f>IF('Situation 2020'!$I$51&gt;=4,IF('Situation 2020'!$I$250=D3,'Situation 2020'!$H$250,IF('Situation 2020'!$I$250="Mensuel",'Situation 2020'!$H$250,0)),0)</f>
        <v>0</v>
      </c>
      <c r="E35" s="226">
        <f>IF('Situation 2020'!$I$51&gt;=3,IF('Situation 2020'!$I$250=E3,'Situation 2020'!$H$250,IF('Situation 2020'!$I$250="Mensuel",'Situation 2020'!$H$250,0)),0)</f>
        <v>0</v>
      </c>
      <c r="F35" s="226">
        <f>IF('Situation 2020'!$I$51&gt;=2,IF('Situation 2020'!$I$250=F3,'Situation 2020'!$H$250,IF('Situation 2020'!$I$250="Mensuel",'Situation 2020'!$H$250,0)),0)</f>
        <v>0</v>
      </c>
      <c r="G35" s="226">
        <f>IF('Situation 2020'!$I$51&gt;=1,IF('Situation 2020'!$I$250=G3,'Situation 2020'!$H$250,IF('Situation 2020'!$I$250="Mensuel",'Situation 2020'!$H$250,0)),0)</f>
        <v>0</v>
      </c>
      <c r="H35" s="238">
        <f t="shared" si="3"/>
        <v>0</v>
      </c>
    </row>
    <row r="36" spans="1:8" x14ac:dyDescent="0.3">
      <c r="A36" s="232" t="str">
        <f>+'Situation 2020'!B251</f>
        <v>Assurance incendie</v>
      </c>
      <c r="B36" s="226">
        <v>0</v>
      </c>
      <c r="C36" s="226">
        <f>IF('Situation 2020'!$I$51=5,IF('Situation 2020'!$I$251=C3,'Situation 2020'!$H$251,IF('Situation 2020'!$I$251="Mensuel",'Situation 2020'!$H$251,0)),0)</f>
        <v>0</v>
      </c>
      <c r="D36" s="226">
        <f>IF('Situation 2020'!$I$51&gt;=4,IF('Situation 2020'!$I$251=D3,'Situation 2020'!$H$251,IF('Situation 2020'!$I$251="Mensuel",'Situation 2020'!$H$251,0)),0)</f>
        <v>0</v>
      </c>
      <c r="E36" s="226">
        <f>IF('Situation 2020'!$I$51&gt;=3,IF('Situation 2020'!$I$251=E3,'Situation 2020'!$H$251,IF('Situation 2020'!$I$251="Mensuel",'Situation 2020'!$H$251,0)),0)</f>
        <v>0</v>
      </c>
      <c r="F36" s="226">
        <f>IF('Situation 2020'!$I$51&gt;=2,IF('Situation 2020'!$I$251=F3,'Situation 2020'!$H$251,IF('Situation 2020'!$I$251="Mensuel",'Situation 2020'!$H$251,0)),0)</f>
        <v>0</v>
      </c>
      <c r="G36" s="226">
        <f>IF('Situation 2020'!$I$51&gt;=1,IF('Situation 2020'!$I$251=G3,'Situation 2020'!$H$251,IF('Situation 2020'!$I$251="Mensuel",'Situation 2020'!$H$251,0)),0)</f>
        <v>0</v>
      </c>
      <c r="H36" s="238">
        <f t="shared" si="3"/>
        <v>0</v>
      </c>
    </row>
    <row r="37" spans="1:8" x14ac:dyDescent="0.3">
      <c r="A37" s="232" t="str">
        <f>+'Situation 2020'!B252</f>
        <v>Assurance protection juridique</v>
      </c>
      <c r="B37" s="226">
        <v>0</v>
      </c>
      <c r="C37" s="226">
        <f>IF('Situation 2020'!$I$51=5,IF('Situation 2020'!$I$252=C3,'Situation 2020'!$H$252,IF('Situation 2020'!$I$252="Mensuel",'Situation 2020'!$H$252,0)),0)</f>
        <v>0</v>
      </c>
      <c r="D37" s="226">
        <f>IF('Situation 2020'!$I$51&gt;=4,IF('Situation 2020'!$I$252=D3,'Situation 2020'!$H$252,IF('Situation 2020'!$I$252="Mensuel",'Situation 2020'!$H$252,0)),0)</f>
        <v>0</v>
      </c>
      <c r="E37" s="226">
        <f>IF('Situation 2020'!$I$51&gt;=3,IF('Situation 2020'!$I$252=E3,'Situation 2020'!$H$252,IF('Situation 2020'!$I$252="Mensuel",'Situation 2020'!$H$252,0)),0)</f>
        <v>0</v>
      </c>
      <c r="F37" s="226">
        <f>IF('Situation 2020'!$I$51&gt;=2,IF('Situation 2020'!$I$252=F3,'Situation 2020'!$H$252,IF('Situation 2020'!$I$252="Mensuel",'Situation 2020'!$H$252,0)),0)</f>
        <v>0</v>
      </c>
      <c r="G37" s="226">
        <f>IF('Situation 2020'!$I$51&gt;=1,IF('Situation 2020'!$I$252=G3,'Situation 2020'!$H$252,IF('Situation 2020'!$I$252="Mensuel",'Situation 2020'!$H$252,0)),0)</f>
        <v>0</v>
      </c>
      <c r="H37" s="238">
        <f t="shared" si="3"/>
        <v>0</v>
      </c>
    </row>
    <row r="38" spans="1:8" x14ac:dyDescent="0.3">
      <c r="A38" s="232" t="str">
        <f>+'Situation 2020'!B253</f>
        <v>Assurance hosptitalisation</v>
      </c>
      <c r="B38" s="226">
        <v>0</v>
      </c>
      <c r="C38" s="226">
        <f>IF('Situation 2020'!$I$51=5,IF('Situation 2020'!$I$253=C3,'Situation 2020'!$H$253,IF('Situation 2020'!$I$253="Mensuel",'Situation 2020'!$H$253,0)),0)</f>
        <v>0</v>
      </c>
      <c r="D38" s="226">
        <f>IF('Situation 2020'!$I$51&gt;=4,IF('Situation 2020'!$I$253=D3,'Situation 2020'!$H$253,IF('Situation 2020'!$I$253="Mensuel",'Situation 2020'!$H$253,0)),0)</f>
        <v>0</v>
      </c>
      <c r="E38" s="226">
        <f>IF('Situation 2020'!$I$51&gt;=3,IF('Situation 2020'!$I$253=E3,'Situation 2020'!$H$253,IF('Situation 2020'!$I$253="Mensuel",'Situation 2020'!$H$253,0)),0)</f>
        <v>0</v>
      </c>
      <c r="F38" s="226">
        <f>IF('Situation 2020'!$I$51&gt;=2,IF('Situation 2020'!$I$253=F3,'Situation 2020'!$H$253,IF('Situation 2020'!$I$253="Mensuel",'Situation 2020'!$H$253,0)),0)</f>
        <v>0</v>
      </c>
      <c r="G38" s="226">
        <f>IF('Situation 2020'!$I$51&gt;=1,IF('Situation 2020'!$I$253=G3,'Situation 2020'!$H$253,IF('Situation 2020'!$I$253="Mensuel",'Situation 2020'!$H$253,0)),0)</f>
        <v>0</v>
      </c>
      <c r="H38" s="238">
        <f t="shared" si="3"/>
        <v>0</v>
      </c>
    </row>
    <row r="39" spans="1:8" x14ac:dyDescent="0.3">
      <c r="A39" s="232" t="str">
        <f>+'Situation 2020'!B254</f>
        <v>Honoraires comptables</v>
      </c>
      <c r="B39" s="226">
        <v>0</v>
      </c>
      <c r="C39" s="226">
        <f>IF('Situation 2020'!$I$51=5,IF('Situation 2020'!$I$254=C3,'Situation 2020'!$H$254,IF('Situation 2020'!$I$254="Mensuel",'Situation 2020'!$H$254,0)),0)</f>
        <v>0</v>
      </c>
      <c r="D39" s="226">
        <f>IF('Situation 2020'!$I$51&gt;=4,IF('Situation 2020'!$I$254=D3,'Situation 2020'!$H$254,IF('Situation 2020'!$I$254="Mensuel",'Situation 2020'!$H$254,0)),0)</f>
        <v>0</v>
      </c>
      <c r="E39" s="226">
        <f>IF('Situation 2020'!$I$51&gt;=3,IF('Situation 2020'!$I$254=E3,'Situation 2020'!$H$254,IF('Situation 2020'!$I$254="Mensuel",'Situation 2020'!$H$254,0)),0)</f>
        <v>0</v>
      </c>
      <c r="F39" s="226">
        <f>IF('Situation 2020'!$I$51&gt;=2,IF('Situation 2020'!$I$254=F3,'Situation 2020'!$H$254,IF('Situation 2020'!$I$254="Mensuel",'Situation 2020'!$H$254,0)),0)</f>
        <v>0</v>
      </c>
      <c r="G39" s="226">
        <f>IF('Situation 2020'!$I$51&gt;=1,IF('Situation 2020'!$I$254=G3,'Situation 2020'!$H$254,IF('Situation 2020'!$I$254="Mensuel",'Situation 2020'!$H$254,0)),0)</f>
        <v>0</v>
      </c>
      <c r="H39" s="238">
        <f t="shared" si="3"/>
        <v>0</v>
      </c>
    </row>
    <row r="40" spans="1:8" x14ac:dyDescent="0.3">
      <c r="A40" s="232" t="str">
        <f>+'Situation 2020'!B255</f>
        <v>Honoraires de médecins</v>
      </c>
      <c r="B40" s="226">
        <v>0</v>
      </c>
      <c r="C40" s="226">
        <f>IF('Situation 2020'!$I$51=5,IF('Situation 2020'!$I$255=C3,'Situation 2020'!$H$255,IF('Situation 2020'!$I$255="Mensuel",'Situation 2020'!$H$255,0)),0)</f>
        <v>0</v>
      </c>
      <c r="D40" s="226">
        <f>IF('Situation 2020'!$I$51&gt;=4,IF('Situation 2020'!$I$255=D3,'Situation 2020'!$H$255,IF('Situation 2020'!$I$255="Mensuel",'Situation 2020'!$H$255,0)),0)</f>
        <v>0</v>
      </c>
      <c r="E40" s="226">
        <f>IF('Situation 2020'!$I$51&gt;=3,IF('Situation 2020'!$I$255=E3,'Situation 2020'!$H$255,IF('Situation 2020'!$I$255="Mensuel",'Situation 2020'!$H$255,0)),0)</f>
        <v>0</v>
      </c>
      <c r="F40" s="226">
        <f>IF('Situation 2020'!$I$51&gt;=2,IF('Situation 2020'!$I$255=F3,'Situation 2020'!$H$255,IF('Situation 2020'!$I$255="Mensuel",'Situation 2020'!$H$255,0)),0)</f>
        <v>0</v>
      </c>
      <c r="G40" s="226">
        <f>IF('Situation 2020'!$I$51&gt;=1,IF('Situation 2020'!$I$255=G3,'Situation 2020'!$H$255,IF('Situation 2020'!$I$255="Mensuel",'Situation 2020'!$H$255,0)),0)</f>
        <v>0</v>
      </c>
      <c r="H40" s="238">
        <f t="shared" si="3"/>
        <v>0</v>
      </c>
    </row>
    <row r="41" spans="1:8" x14ac:dyDescent="0.3">
      <c r="A41" s="232" t="str">
        <f>+'Situation 2020'!B256</f>
        <v>Formation continue</v>
      </c>
      <c r="B41" s="226">
        <v>0</v>
      </c>
      <c r="C41" s="226">
        <f>IF('Situation 2020'!$I$51=5,IF('Situation 2020'!$I$256=C3,'Situation 2020'!$H$256,IF('Situation 2020'!$I$256="Mensuel",'Situation 2020'!$H$256,0)),0)</f>
        <v>0</v>
      </c>
      <c r="D41" s="226">
        <f>IF('Situation 2020'!$I$51&gt;=4,IF('Situation 2020'!$I$256=D3,'Situation 2020'!$H$256,IF('Situation 2020'!$I$256="Mensuel",'Situation 2020'!$H$256,0)),0)</f>
        <v>0</v>
      </c>
      <c r="E41" s="226">
        <f>IF('Situation 2020'!$I$51&gt;=3,IF('Situation 2020'!$I$256=E3,'Situation 2020'!$H$256,IF('Situation 2020'!$I$256="Mensuel",'Situation 2020'!$H$256,0)),0)</f>
        <v>0</v>
      </c>
      <c r="F41" s="226">
        <f>IF('Situation 2020'!$I$51&gt;=2,IF('Situation 2020'!$I$256=F3,'Situation 2020'!$H$256,IF('Situation 2020'!$I$256="Mensuel",'Situation 2020'!$H$256,0)),0)</f>
        <v>0</v>
      </c>
      <c r="G41" s="226">
        <f>IF('Situation 2020'!$I$51&gt;=1,IF('Situation 2020'!$I$256=G3,'Situation 2020'!$H$256,IF('Situation 2020'!$I$256="Mensuel",'Situation 2020'!$H$256,0)),0)</f>
        <v>0</v>
      </c>
      <c r="H41" s="238">
        <f t="shared" si="3"/>
        <v>0</v>
      </c>
    </row>
    <row r="42" spans="1:8" x14ac:dyDescent="0.3">
      <c r="A42" s="232" t="str">
        <f>+'Situation 2020'!B257</f>
        <v xml:space="preserve">Frais de publicité </v>
      </c>
      <c r="B42" s="226">
        <v>0</v>
      </c>
      <c r="C42" s="226">
        <f>IF('Situation 2020'!$I$51=5,IF('Situation 2020'!$I$257=C3,'Situation 2020'!$H$257,IF('Situation 2020'!$I$257="Mensuel",'Situation 2020'!$H$257,0)),0)</f>
        <v>0</v>
      </c>
      <c r="D42" s="226">
        <f>IF('Situation 2020'!$I$51&gt;=4,IF('Situation 2020'!$I$257=D3,'Situation 2020'!$H$257,IF('Situation 2020'!$I$257="Mensuel",'Situation 2020'!$H$257,0)),0)</f>
        <v>0</v>
      </c>
      <c r="E42" s="226">
        <f>IF('Situation 2020'!$I$51&gt;=3,IF('Situation 2020'!$I$257=E3,'Situation 2020'!$H$257,IF('Situation 2020'!$I$257="Mensuel",'Situation 2020'!$H$257,0)),0)</f>
        <v>0</v>
      </c>
      <c r="F42" s="226">
        <f>IF('Situation 2020'!$I$51&gt;=2,IF('Situation 2020'!$I$257=F3,'Situation 2020'!$H$257,IF('Situation 2020'!$I$257="Mensuel",'Situation 2020'!$H$257,0)),0)</f>
        <v>0</v>
      </c>
      <c r="G42" s="226">
        <f>IF('Situation 2020'!$I$51&gt;=1,IF('Situation 2020'!$I$257=G3,'Situation 2020'!$H$257,IF('Situation 2020'!$I$257="Mensuel",'Situation 2020'!$H$257,0)),0)</f>
        <v>0</v>
      </c>
      <c r="H42" s="238">
        <f t="shared" si="3"/>
        <v>0</v>
      </c>
    </row>
    <row r="43" spans="1:8" x14ac:dyDescent="0.3">
      <c r="A43" s="232" t="str">
        <f>+'Situation 2020'!B258</f>
        <v>Vêtements de travail</v>
      </c>
      <c r="B43" s="226">
        <v>0</v>
      </c>
      <c r="C43" s="226">
        <f>IF('Situation 2020'!$I$51=5,IF('Situation 2020'!$I$258=C3,'Situation 2020'!$H$258,IF('Situation 2020'!$I$258="Mensuel",'Situation 2020'!$H$258,0)),0)</f>
        <v>0</v>
      </c>
      <c r="D43" s="226">
        <f>IF('Situation 2020'!$I$51&gt;=4,IF('Situation 2020'!$I$258=D3,'Situation 2020'!$H$258,IF('Situation 2020'!$I$258="Mensuel",'Situation 2020'!$H$258,0)),0)</f>
        <v>0</v>
      </c>
      <c r="E43" s="226">
        <f>IF('Situation 2020'!$I$51&gt;=3,IF('Situation 2020'!$I$258=E3,'Situation 2020'!$H$258,IF('Situation 2020'!$I$258="Mensuel",'Situation 2020'!$H$258,0)),0)</f>
        <v>0</v>
      </c>
      <c r="F43" s="226">
        <f>IF('Situation 2020'!$I$51&gt;=2,IF('Situation 2020'!$I$258=F3,'Situation 2020'!$H$258,IF('Situation 2020'!$I$258="Mensuel",'Situation 2020'!$H$258,0)),0)</f>
        <v>0</v>
      </c>
      <c r="G43" s="226">
        <f>IF('Situation 2020'!$I$51&gt;=1,IF('Situation 2020'!$I$258=G3,'Situation 2020'!$H$258,IF('Situation 2020'!$I$258="Mensuel",'Situation 2020'!$H$258,0)),0)</f>
        <v>0</v>
      </c>
      <c r="H43" s="238">
        <f t="shared" si="3"/>
        <v>0</v>
      </c>
    </row>
    <row r="44" spans="1:8" x14ac:dyDescent="0.3">
      <c r="A44" s="232" t="str">
        <f>+'Situation 2020'!B259</f>
        <v>Frais de déplacement</v>
      </c>
      <c r="B44" s="226">
        <v>0</v>
      </c>
      <c r="C44" s="226">
        <f>IF('Situation 2020'!$I$51=5,IF('Situation 2020'!$I$259=C3,'Situation 2020'!$H$259,IF('Situation 2020'!$I$259="Mensuel",'Situation 2020'!$H$259,0)),0)</f>
        <v>0</v>
      </c>
      <c r="D44" s="226">
        <f>IF('Situation 2020'!$I$51&gt;=4,IF('Situation 2020'!$I$259=D3,'Situation 2020'!$H$259,IF('Situation 2020'!$I$259="Mensuel",'Situation 2020'!$H$259,0)),0)</f>
        <v>0</v>
      </c>
      <c r="E44" s="226">
        <f>IF('Situation 2020'!$I$51&gt;=3,IF('Situation 2020'!$I$259=E3,'Situation 2020'!$H$259,IF('Situation 2020'!$I$259="Mensuel",'Situation 2020'!$H$259,0)),0)</f>
        <v>0</v>
      </c>
      <c r="F44" s="226">
        <f>IF('Situation 2020'!$I$51&gt;=2,IF('Situation 2020'!$I$259=F3,'Situation 2020'!$H$259,IF('Situation 2020'!$I$259="Mensuel",'Situation 2020'!$H$259,0)),0)</f>
        <v>0</v>
      </c>
      <c r="G44" s="226">
        <f>IF('Situation 2020'!$I$51&gt;=1,IF('Situation 2020'!$I$259=G3,'Situation 2020'!$H$259,IF('Situation 2020'!$I$259="Mensuel",'Situation 2020'!$H$259,0)),0)</f>
        <v>0</v>
      </c>
      <c r="H44" s="238">
        <f t="shared" si="3"/>
        <v>0</v>
      </c>
    </row>
    <row r="45" spans="1:8" x14ac:dyDescent="0.3">
      <c r="A45" s="232" t="str">
        <f>+'Situation 2020'!B260</f>
        <v>Petit matériel</v>
      </c>
      <c r="B45" s="226">
        <v>0</v>
      </c>
      <c r="C45" s="226">
        <f>IF('Situation 2020'!$I$51=5,IF('Situation 2020'!$I$260=C3,'Situation 2020'!$H$260,IF('Situation 2020'!$I$260="Mensuel",'Situation 2020'!$H$260,0)),0)</f>
        <v>0</v>
      </c>
      <c r="D45" s="226">
        <f>IF('Situation 2020'!$I$51&gt;=4,IF('Situation 2020'!$I$260=D3,'Situation 2020'!$H$260,IF('Situation 2020'!$I$260="Mensuel",'Situation 2020'!$H$260,0)),0)</f>
        <v>0</v>
      </c>
      <c r="E45" s="226">
        <f>IF('Situation 2020'!$I$51&gt;=3,IF('Situation 2020'!$I$260=E3,'Situation 2020'!$H$260,IF('Situation 2020'!$I$260="Mensuel",'Situation 2020'!$H$260,0)),0)</f>
        <v>0</v>
      </c>
      <c r="F45" s="226">
        <f>IF('Situation 2020'!$I$51&gt;=2,IF('Situation 2020'!$I$260=F3,'Situation 2020'!$H$260,IF('Situation 2020'!$I$260="Mensuel",'Situation 2020'!$H$260,0)),0)</f>
        <v>0</v>
      </c>
      <c r="G45" s="226">
        <f>IF('Situation 2020'!$I$51&gt;=1,IF('Situation 2020'!$I$260=G3,'Situation 2020'!$H$260,IF('Situation 2020'!$I$260="Mensuel",'Situation 2020'!$H$260,0)),0)</f>
        <v>0</v>
      </c>
      <c r="H45" s="238">
        <f t="shared" si="3"/>
        <v>0</v>
      </c>
    </row>
    <row r="46" spans="1:8" x14ac:dyDescent="0.3">
      <c r="A46" s="232">
        <f>+'Situation 2020'!B261</f>
        <v>0</v>
      </c>
      <c r="B46" s="226">
        <v>0</v>
      </c>
      <c r="C46" s="226">
        <f>IF('Situation 2020'!$I$51=5,IF('Situation 2020'!$I$261=C3,'Situation 2020'!$H$261,IF('Situation 2020'!$I$261="Mensuel",'Situation 2020'!$H$261,0)),0)</f>
        <v>0</v>
      </c>
      <c r="D46" s="226">
        <f>IF('Situation 2020'!$I$51&gt;=4,IF('Situation 2020'!$I$261=D3,'Situation 2020'!$H$261,IF('Situation 2020'!$I$261="Mensuel",'Situation 2020'!$H$261,0)),0)</f>
        <v>0</v>
      </c>
      <c r="E46" s="226">
        <f>IF('Situation 2020'!$I$51&gt;=3,IF('Situation 2020'!$I$261=E3,'Situation 2020'!$H$261,IF('Situation 2020'!$I$261="Mensuel",'Situation 2020'!$H$261,0)),0)</f>
        <v>0</v>
      </c>
      <c r="F46" s="226">
        <f>IF('Situation 2020'!$I$51&gt;=2,IF('Situation 2020'!$I$261=F3,'Situation 2020'!$H$261,IF('Situation 2020'!$I$261="Mensuel",'Situation 2020'!$H$261,0)),0)</f>
        <v>0</v>
      </c>
      <c r="G46" s="226">
        <f>IF('Situation 2020'!$I$51&gt;=1,IF('Situation 2020'!$I$261=G3,'Situation 2020'!$H$261,IF('Situation 2020'!$I$261="Mensuel",'Situation 2020'!$H$261,0)),0)</f>
        <v>0</v>
      </c>
      <c r="H46" s="238">
        <f t="shared" si="3"/>
        <v>0</v>
      </c>
    </row>
    <row r="47" spans="1:8" x14ac:dyDescent="0.3">
      <c r="A47" s="232">
        <f>+'Situation 2020'!B262</f>
        <v>0</v>
      </c>
      <c r="B47" s="226">
        <v>0</v>
      </c>
      <c r="C47" s="226">
        <f>IF('Situation 2020'!$I$51=5,IF('Situation 2020'!$I$262=C3,'Situation 2020'!$H$262,IF('Situation 2020'!$I$262="Mensuel",'Situation 2020'!$H$262,0)),0)</f>
        <v>0</v>
      </c>
      <c r="D47" s="226">
        <f>IF('Situation 2020'!$I$51&gt;=4,IF('Situation 2020'!$I$262=D3,'Situation 2020'!$H$262,IF('Situation 2020'!$I$262="Mensuel",'Situation 2020'!$H$262,0)),0)</f>
        <v>0</v>
      </c>
      <c r="E47" s="226">
        <f>IF('Situation 2020'!$I$51&gt;=3,IF('Situation 2020'!$I$262=E3,'Situation 2020'!$H$262,IF('Situation 2020'!$I$262="Mensuel",'Situation 2020'!$H$262,0)),0)</f>
        <v>0</v>
      </c>
      <c r="F47" s="226">
        <f>IF('Situation 2020'!$I$51&gt;=2,IF('Situation 2020'!$I$262=F3,'Situation 2020'!$H$262,IF('Situation 2020'!$I$262="Mensuel",'Situation 2020'!$H$262,0)),0)</f>
        <v>0</v>
      </c>
      <c r="G47" s="226">
        <f>IF('Situation 2020'!$I$51&gt;=1,IF('Situation 2020'!$I$262=G3,'Situation 2020'!$H$262,IF('Situation 2020'!$I$262="Mensuel",'Situation 2020'!$H$262,0)),0)</f>
        <v>0</v>
      </c>
      <c r="H47" s="238">
        <f t="shared" si="3"/>
        <v>0</v>
      </c>
    </row>
    <row r="48" spans="1:8" x14ac:dyDescent="0.3">
      <c r="A48" s="232">
        <f>+'Situation 2020'!B263</f>
        <v>0</v>
      </c>
      <c r="B48" s="226">
        <v>0</v>
      </c>
      <c r="C48" s="226">
        <f>IF('Situation 2020'!$I$51=5,IF('Situation 2020'!$I$263=C3,'Situation 2020'!$H$263,IF('Situation 2020'!$I$263="Mensuel",'Situation 2020'!$H$263,0)),0)</f>
        <v>0</v>
      </c>
      <c r="D48" s="226">
        <f>IF('Situation 2020'!$I$51&gt;=4,IF('Situation 2020'!$I$263=D3,'Situation 2020'!$H$263,IF('Situation 2020'!$I$263="Mensuel",'Situation 2020'!$H$263,0)),0)</f>
        <v>0</v>
      </c>
      <c r="E48" s="226">
        <f>IF('Situation 2020'!$I$51&gt;=3,IF('Situation 2020'!$I$263=E3,'Situation 2020'!$H$263,IF('Situation 2020'!$I$263="Mensuel",'Situation 2020'!$H$263,0)),0)</f>
        <v>0</v>
      </c>
      <c r="F48" s="226">
        <f>IF('Situation 2020'!$I$51&gt;=2,IF('Situation 2020'!$I$263=F3,'Situation 2020'!$H$263,IF('Situation 2020'!$I$263="Mensuel",'Situation 2020'!$H$263,0)),0)</f>
        <v>0</v>
      </c>
      <c r="G48" s="226">
        <f>IF('Situation 2020'!$I$51&gt;=1,IF('Situation 2020'!$I$263=G3,'Situation 2020'!$H$263,IF('Situation 2020'!$I$263="Mensuel",'Situation 2020'!$H$263,0)),0)</f>
        <v>0</v>
      </c>
      <c r="H48" s="238">
        <f t="shared" ref="H48:H58" si="4">SUM(C48:G48)</f>
        <v>0</v>
      </c>
    </row>
    <row r="49" spans="1:8" x14ac:dyDescent="0.3">
      <c r="A49" s="232">
        <f>+'Situation 2020'!B264</f>
        <v>0</v>
      </c>
      <c r="B49" s="226">
        <v>0</v>
      </c>
      <c r="C49" s="226">
        <f>IF('Situation 2020'!$I$51=5,IF('Situation 2020'!$I$264=C3,'Situation 2020'!$H$264,IF('Situation 2020'!$I$264="Mensuel",'Situation 2020'!$H$264,0)),0)</f>
        <v>0</v>
      </c>
      <c r="D49" s="226">
        <f>IF('Situation 2020'!$I$51&gt;=4,IF('Situation 2020'!$I$264=D3,'Situation 2020'!$H$264,IF('Situation 2020'!$I$264="Mensuel",'Situation 2020'!$H$264,0)),0)</f>
        <v>0</v>
      </c>
      <c r="E49" s="226">
        <f>IF('Situation 2020'!$I$51&gt;=3,IF('Situation 2020'!$I$264=E3,'Situation 2020'!$H$264,IF('Situation 2020'!$I$264="Mensuel",'Situation 2020'!$H$264,0)),0)</f>
        <v>0</v>
      </c>
      <c r="F49" s="226">
        <f>IF('Situation 2020'!$I$51&gt;=2,IF('Situation 2020'!$I$264=F3,'Situation 2020'!$H$264,IF('Situation 2020'!$I$264="Mensuel",'Situation 2020'!$H$264,0)),0)</f>
        <v>0</v>
      </c>
      <c r="G49" s="226">
        <f>IF('Situation 2020'!$I$51&gt;=1,IF('Situation 2020'!$I$264=G3,'Situation 2020'!$H$264,IF('Situation 2020'!$I$264="Mensuel",'Situation 2020'!$H$264,0)),0)</f>
        <v>0</v>
      </c>
      <c r="H49" s="238">
        <f t="shared" si="4"/>
        <v>0</v>
      </c>
    </row>
    <row r="50" spans="1:8" x14ac:dyDescent="0.3">
      <c r="A50" s="232">
        <f>+'Situation 2020'!B265</f>
        <v>0</v>
      </c>
      <c r="B50" s="226">
        <v>0</v>
      </c>
      <c r="C50" s="226">
        <f>IF('Situation 2020'!$I$51=5,IF('Situation 2020'!$I$265=C3,'Situation 2020'!$H$265,IF('Situation 2020'!$I$265="Mensuel",'Situation 2020'!$H$265,0)),0)</f>
        <v>0</v>
      </c>
      <c r="D50" s="226">
        <f>IF('Situation 2020'!$I$51&gt;=4,IF('Situation 2020'!$I$265=D3,'Situation 2020'!$H$265,IF('Situation 2020'!$I$265="Mensuel",'Situation 2020'!$H$265,0)),0)</f>
        <v>0</v>
      </c>
      <c r="E50" s="226">
        <f>IF('Situation 2020'!$I$51&gt;=3,IF('Situation 2020'!$I$265=E3,'Situation 2020'!$H$265,IF('Situation 2020'!$I$265="Mensuel",'Situation 2020'!$H$265,0)),0)</f>
        <v>0</v>
      </c>
      <c r="F50" s="226">
        <f>IF('Situation 2020'!$I$51&gt;=2,IF('Situation 2020'!$I$265=F3,'Situation 2020'!$H$265,IF('Situation 2020'!$I$265="Mensuel",'Situation 2020'!$H$265,0)),0)</f>
        <v>0</v>
      </c>
      <c r="G50" s="226">
        <f>IF('Situation 2020'!$I$51&gt;=1,IF('Situation 2020'!$I$265=G3,'Situation 2020'!$H$265,IF('Situation 2020'!$I$265="Mensuel",'Situation 2020'!$H$265,0)),0)</f>
        <v>0</v>
      </c>
      <c r="H50" s="238">
        <f t="shared" si="4"/>
        <v>0</v>
      </c>
    </row>
    <row r="51" spans="1:8" x14ac:dyDescent="0.3">
      <c r="A51" s="232">
        <f>+'Situation 2020'!B266</f>
        <v>0</v>
      </c>
      <c r="B51" s="226">
        <v>0</v>
      </c>
      <c r="C51" s="226">
        <f>IF('Situation 2020'!$I$51=5,IF('Situation 2020'!$I$266=C3,'Situation 2020'!$H$266,IF('Situation 2020'!$I$266="Mensuel",'Situation 2020'!$H$266,0)),0)</f>
        <v>0</v>
      </c>
      <c r="D51" s="226">
        <f>IF('Situation 2020'!$I$51&gt;=4,IF('Situation 2020'!$I$266=D3,'Situation 2020'!$H$266,IF('Situation 2020'!$I$266="Mensuel",'Situation 2020'!$H$266,0)),0)</f>
        <v>0</v>
      </c>
      <c r="E51" s="226">
        <f>IF('Situation 2020'!$I$51&gt;=3,IF('Situation 2020'!$I$266=E3,'Situation 2020'!$H$266,IF('Situation 2020'!$I$266="Mensuel",'Situation 2020'!$H$266,0)),0)</f>
        <v>0</v>
      </c>
      <c r="F51" s="226">
        <f>IF('Situation 2020'!$I$51&gt;=2,IF('Situation 2020'!$I$266=F3,'Situation 2020'!$H$266,IF('Situation 2020'!$I$266="Mensuel",'Situation 2020'!$H$266,0)),0)</f>
        <v>0</v>
      </c>
      <c r="G51" s="226">
        <f>IF('Situation 2020'!$I$51&gt;=1,IF('Situation 2020'!$I$266=G3,'Situation 2020'!$H$266,IF('Situation 2020'!$I$266="Mensuel",'Situation 2020'!$H$266,0)),0)</f>
        <v>0</v>
      </c>
      <c r="H51" s="238">
        <f t="shared" si="4"/>
        <v>0</v>
      </c>
    </row>
    <row r="52" spans="1:8" x14ac:dyDescent="0.3">
      <c r="A52" s="232">
        <f>+'Situation 2020'!B267</f>
        <v>0</v>
      </c>
      <c r="B52" s="226">
        <v>0</v>
      </c>
      <c r="C52" s="226">
        <f>IF('Situation 2020'!$I$51=5,IF('Situation 2020'!$I$267=C3,'Situation 2020'!$H$267,IF('Situation 2020'!$I$267="Mensuel",'Situation 2020'!$H$267,0)),0)</f>
        <v>0</v>
      </c>
      <c r="D52" s="226">
        <f>IF('Situation 2020'!$I$51&gt;=4,IF('Situation 2020'!$I$267=D3,'Situation 2020'!$H$267,IF('Situation 2020'!$I$267="Mensuel",'Situation 2020'!$H$267,0)),0)</f>
        <v>0</v>
      </c>
      <c r="E52" s="226">
        <f>IF('Situation 2020'!$I$51&gt;=3,IF('Situation 2020'!$I$267=E3,'Situation 2020'!$H$267,IF('Situation 2020'!$I$267="Mensuel",'Situation 2020'!$H$267,0)),0)</f>
        <v>0</v>
      </c>
      <c r="F52" s="226">
        <f>IF('Situation 2020'!$I$51&gt;=2,IF('Situation 2020'!$I$267=F3,'Situation 2020'!$H$267,IF('Situation 2020'!$I$267="Mensuel",'Situation 2020'!$H$267,0)),0)</f>
        <v>0</v>
      </c>
      <c r="G52" s="226">
        <f>IF('Situation 2020'!$I$51&gt;=1,IF('Situation 2020'!$I$267=G3,'Situation 2020'!$H$267,IF('Situation 2020'!$I$267="Mensuel",'Situation 2020'!$H$267,0)),0)</f>
        <v>0</v>
      </c>
      <c r="H52" s="238">
        <f t="shared" si="4"/>
        <v>0</v>
      </c>
    </row>
    <row r="53" spans="1:8" x14ac:dyDescent="0.3">
      <c r="A53" s="232">
        <f>+'Situation 2020'!B268</f>
        <v>0</v>
      </c>
      <c r="B53" s="226">
        <v>0</v>
      </c>
      <c r="C53" s="226">
        <f>IF('Situation 2020'!$I$51=5,IF('Situation 2020'!$I$268=C3,'Situation 2020'!$H$268,IF('Situation 2020'!$I$268="Mensuel",'Situation 2020'!$H$268,0)),0)</f>
        <v>0</v>
      </c>
      <c r="D53" s="226">
        <f>IF('Situation 2020'!$I$51&gt;=4,IF('Situation 2020'!$I$268=D3,'Situation 2020'!$H$268,IF('Situation 2020'!$I$268="Mensuel",'Situation 2020'!$H$268,0)),0)</f>
        <v>0</v>
      </c>
      <c r="E53" s="226">
        <f>IF('Situation 2020'!$I$51&gt;=3,IF('Situation 2020'!$I$268=E3,'Situation 2020'!$H$268,IF('Situation 2020'!$I$268="Mensuel",'Situation 2020'!$H$268,0)),0)</f>
        <v>0</v>
      </c>
      <c r="F53" s="226">
        <f>IF('Situation 2020'!$I$51&gt;=2,IF('Situation 2020'!$I$268=F3,'Situation 2020'!$H$268,IF('Situation 2020'!$I$268="Mensuel",'Situation 2020'!$H$268,0)),0)</f>
        <v>0</v>
      </c>
      <c r="G53" s="226">
        <f>IF('Situation 2020'!$I$51&gt;=1,IF('Situation 2020'!$I$268=G3,'Situation 2020'!$H$268,IF('Situation 2020'!$I$268="Mensuel",'Situation 2020'!$H$268,0)),0)</f>
        <v>0</v>
      </c>
      <c r="H53" s="238">
        <f t="shared" si="4"/>
        <v>0</v>
      </c>
    </row>
    <row r="54" spans="1:8" x14ac:dyDescent="0.3">
      <c r="A54" s="232">
        <f>+'Situation 2020'!B269</f>
        <v>0</v>
      </c>
      <c r="B54" s="226">
        <v>0</v>
      </c>
      <c r="C54" s="226">
        <f>IF('Situation 2020'!$I$51=5,IF('Situation 2020'!$I$269=C3,'Situation 2020'!$H$269,IF('Situation 2020'!$I$269="Mensuel",'Situation 2020'!$H$269,0)),0)</f>
        <v>0</v>
      </c>
      <c r="D54" s="226">
        <f>IF('Situation 2020'!$I$51&gt;=4,IF('Situation 2020'!$I$269=D3,'Situation 2020'!$H$269,IF('Situation 2020'!$I$269="Mensuel",'Situation 2020'!$H$269,0)),0)</f>
        <v>0</v>
      </c>
      <c r="E54" s="226">
        <f>IF('Situation 2020'!$I$51&gt;=3,IF('Situation 2020'!$I$269=E3,'Situation 2020'!$H$269,IF('Situation 2020'!$I$269="Mensuel",'Situation 2020'!$H$269,0)),0)</f>
        <v>0</v>
      </c>
      <c r="F54" s="226">
        <f>IF('Situation 2020'!$I$51&gt;=2,IF('Situation 2020'!$I$269=F3,'Situation 2020'!$H$269,IF('Situation 2020'!$I$269="Mensuel",'Situation 2020'!$H$269,0)),0)</f>
        <v>0</v>
      </c>
      <c r="G54" s="226">
        <f>IF('Situation 2020'!$I$51&gt;=1,IF('Situation 2020'!$I$269=G3,'Situation 2020'!$H$269,IF('Situation 2020'!$I$269="Mensuel",'Situation 2020'!$H$269,0)),0)</f>
        <v>0</v>
      </c>
      <c r="H54" s="238">
        <f t="shared" si="4"/>
        <v>0</v>
      </c>
    </row>
    <row r="55" spans="1:8" x14ac:dyDescent="0.3">
      <c r="A55" s="232">
        <f>+'Situation 2020'!B270</f>
        <v>0</v>
      </c>
      <c r="B55" s="226">
        <v>0</v>
      </c>
      <c r="C55" s="226">
        <f>IF('Situation 2020'!$I$51=5,IF('Situation 2020'!$I$270=C3,'Situation 2020'!$H$270,IF('Situation 2020'!$I$270="Mensuel",'Situation 2020'!$H$270,0)),0)</f>
        <v>0</v>
      </c>
      <c r="D55" s="226">
        <f>IF('Situation 2020'!$I$51&gt;=4,IF('Situation 2020'!$I$270=D3,'Situation 2020'!$H$270,IF('Situation 2020'!$I$270="Mensuel",'Situation 2020'!$H$270,0)),0)</f>
        <v>0</v>
      </c>
      <c r="E55" s="226">
        <f>IF('Situation 2020'!$I$51&gt;=3,IF('Situation 2020'!$I$270=E3,'Situation 2020'!$H$270,IF('Situation 2020'!$I$270="Mensuel",'Situation 2020'!$H$270,0)),0)</f>
        <v>0</v>
      </c>
      <c r="F55" s="226">
        <f>IF('Situation 2020'!$I$51&gt;=2,IF('Situation 2020'!$I$270=F3,'Situation 2020'!$H$270,IF('Situation 2020'!$I$270="Mensuel",'Situation 2020'!$H$270,0)),0)</f>
        <v>0</v>
      </c>
      <c r="G55" s="226">
        <f>IF('Situation 2020'!$I$51&gt;=1,IF('Situation 2020'!$I$270=G3,'Situation 2020'!$H$270,IF('Situation 2020'!$I$270="Mensuel",'Situation 2020'!$H$270,0)),0)</f>
        <v>0</v>
      </c>
      <c r="H55" s="238">
        <f t="shared" si="4"/>
        <v>0</v>
      </c>
    </row>
    <row r="56" spans="1:8" x14ac:dyDescent="0.3">
      <c r="A56" s="232">
        <f>+'Situation 2020'!B271</f>
        <v>0</v>
      </c>
      <c r="B56" s="226">
        <v>0</v>
      </c>
      <c r="C56" s="226">
        <f>IF('Situation 2020'!$I$51=5,IF('Situation 2020'!$I$271=C3,'Situation 2020'!$H$271,IF('Situation 2020'!$I$271="Mensuel",'Situation 2020'!$H$271,0)),0)</f>
        <v>0</v>
      </c>
      <c r="D56" s="226">
        <f>IF('Situation 2020'!$I$51&gt;=4,IF('Situation 2020'!$I$271=D3,'Situation 2020'!$H$271,IF('Situation 2020'!$I$271="Mensuel",'Situation 2020'!$H$271,0)),0)</f>
        <v>0</v>
      </c>
      <c r="E56" s="226">
        <f>IF('Situation 2020'!$I$51&gt;=3,IF('Situation 2020'!$I$271=E3,'Situation 2020'!$H$271,IF('Situation 2020'!$I$271="Mensuel",'Situation 2020'!$H$271,0)),0)</f>
        <v>0</v>
      </c>
      <c r="F56" s="226">
        <f>IF('Situation 2020'!$I$51&gt;=2,IF('Situation 2020'!$I$271=F3,'Situation 2020'!$H$271,IF('Situation 2020'!$I$271="Mensuel",'Situation 2020'!$H$271,0)),0)</f>
        <v>0</v>
      </c>
      <c r="G56" s="226">
        <f>IF('Situation 2020'!$I$51&gt;=1,IF('Situation 2020'!$I$271=G3,'Situation 2020'!$H$271,IF('Situation 2020'!$I$271="Mensuel",'Situation 2020'!$H$271,0)),0)</f>
        <v>0</v>
      </c>
      <c r="H56" s="238">
        <f t="shared" si="4"/>
        <v>0</v>
      </c>
    </row>
    <row r="57" spans="1:8" x14ac:dyDescent="0.3">
      <c r="A57" s="232">
        <f>+'Situation 2020'!B272</f>
        <v>0</v>
      </c>
      <c r="B57" s="226">
        <v>0</v>
      </c>
      <c r="C57" s="226">
        <f>IF('Situation 2020'!$I$51=5,IF('Situation 2020'!$I$272=C3,'Situation 2020'!$H$272,IF('Situation 2020'!$I$272="Mensuel",'Situation 2020'!$H$272,0)),0)</f>
        <v>0</v>
      </c>
      <c r="D57" s="226">
        <f>IF('Situation 2020'!$I$51&gt;=4,IF('Situation 2020'!$I$272=D3,'Situation 2020'!$H$272,IF('Situation 2020'!$I$272="Mensuel",'Situation 2020'!$H$272,0)),0)</f>
        <v>0</v>
      </c>
      <c r="E57" s="226">
        <f>IF('Situation 2020'!$I$51&gt;=3,IF('Situation 2020'!$I$272=E3,'Situation 2020'!$H$272,IF('Situation 2020'!$I$272="Mensuel",'Situation 2020'!$H$272,0)),0)</f>
        <v>0</v>
      </c>
      <c r="F57" s="226">
        <f>IF('Situation 2020'!$I$51&gt;=2,IF('Situation 2020'!$I$272=F3,'Situation 2020'!$H$272,IF('Situation 2020'!$I$272="Mensuel",'Situation 2020'!$H$272,0)),0)</f>
        <v>0</v>
      </c>
      <c r="G57" s="226">
        <f>IF('Situation 2020'!$I$51&gt;=1,IF('Situation 2020'!$I$272=G3,'Situation 2020'!$H$272,IF('Situation 2020'!$I$272="Mensuel",'Situation 2020'!$H$272,0)),0)</f>
        <v>0</v>
      </c>
      <c r="H57" s="238">
        <f t="shared" si="4"/>
        <v>0</v>
      </c>
    </row>
    <row r="58" spans="1:8" x14ac:dyDescent="0.3">
      <c r="A58" s="232">
        <f>+'Situation 2020'!B273</f>
        <v>0</v>
      </c>
      <c r="B58" s="226">
        <v>0</v>
      </c>
      <c r="C58" s="226">
        <f>IF('Situation 2020'!$I$51=5,IF('Situation 2020'!$I$273=C3,'Situation 2020'!$H$273,IF('Situation 2020'!$I$273="Mensuel",'Situation 2020'!$H$273,0)),0)</f>
        <v>0</v>
      </c>
      <c r="D58" s="226">
        <f>IF('Situation 2020'!$I$51&gt;=4,IF('Situation 2020'!$I$273=D3,'Situation 2020'!$H$273,IF('Situation 2020'!$I$273="Mensuel",'Situation 2020'!$H$273,0)),0)</f>
        <v>0</v>
      </c>
      <c r="E58" s="226">
        <f>IF('Situation 2020'!$I$51&gt;=3,IF('Situation 2020'!$I$273=E3,'Situation 2020'!$H$273,IF('Situation 2020'!$I$273="Mensuel",'Situation 2020'!$H$273,0)),0)</f>
        <v>0</v>
      </c>
      <c r="F58" s="226">
        <f>IF('Situation 2020'!$I$51&gt;=2,IF('Situation 2020'!$I$273=F3,'Situation 2020'!$H$273,IF('Situation 2020'!$I$273="Mensuel",'Situation 2020'!$H$273,0)),0)</f>
        <v>0</v>
      </c>
      <c r="G58" s="226">
        <f>IF('Situation 2020'!$I$51&gt;=1,IF('Situation 2020'!$I$273=G3,'Situation 2020'!$H$273,IF('Situation 2020'!$I$273="Mensuel",'Situation 2020'!$H$273,0)),0)</f>
        <v>0</v>
      </c>
      <c r="H58" s="238">
        <f t="shared" si="4"/>
        <v>0</v>
      </c>
    </row>
    <row r="59" spans="1:8" x14ac:dyDescent="0.3">
      <c r="A59" s="234" t="s">
        <v>43</v>
      </c>
      <c r="B59" s="235">
        <f t="shared" ref="B59:H59" si="5">SUM(B19:B58)</f>
        <v>0</v>
      </c>
      <c r="C59" s="235">
        <f t="shared" si="5"/>
        <v>0</v>
      </c>
      <c r="D59" s="235">
        <f t="shared" si="5"/>
        <v>1000</v>
      </c>
      <c r="E59" s="235">
        <f t="shared" si="5"/>
        <v>1000</v>
      </c>
      <c r="F59" s="235">
        <f t="shared" si="5"/>
        <v>1000</v>
      </c>
      <c r="G59" s="235">
        <f t="shared" si="5"/>
        <v>1000</v>
      </c>
      <c r="H59" s="235">
        <f t="shared" si="5"/>
        <v>4000</v>
      </c>
    </row>
    <row r="60" spans="1:8" ht="18" x14ac:dyDescent="0.35">
      <c r="A60" s="239"/>
      <c r="B60" s="240"/>
      <c r="C60" s="240"/>
      <c r="D60" s="240"/>
      <c r="E60" s="240"/>
      <c r="F60" s="240"/>
      <c r="G60" s="240"/>
      <c r="H60" s="240"/>
    </row>
    <row r="61" spans="1:8" x14ac:dyDescent="0.3">
      <c r="A61" s="232" t="str">
        <f>+'Bilan au 31 décembre 2019'!B230</f>
        <v>Rémunérations, charges sociales et pensions</v>
      </c>
      <c r="B61" s="241">
        <f>+'Situation 2020'!E130</f>
        <v>19000</v>
      </c>
      <c r="C61" s="241">
        <f>'Rémunération 2020'!J26</f>
        <v>0</v>
      </c>
      <c r="D61" s="241">
        <f>+'Rémunération 2020'!M26</f>
        <v>47000</v>
      </c>
      <c r="E61" s="241">
        <f>+'Rémunération 2020'!P26</f>
        <v>49500</v>
      </c>
      <c r="F61" s="241">
        <f>+'Rémunération 2020'!S26</f>
        <v>49500</v>
      </c>
      <c r="G61" s="242">
        <f>+'Rémunération 2020'!V26+'Rémunération 2020'!W26</f>
        <v>51000</v>
      </c>
      <c r="H61" s="238">
        <f>SUM(C61:G61)</f>
        <v>197000</v>
      </c>
    </row>
    <row r="62" spans="1:8" ht="15" thickBot="1" x14ac:dyDescent="0.35">
      <c r="A62" s="234" t="s">
        <v>43</v>
      </c>
      <c r="B62" s="243">
        <f>SUM(B61)</f>
        <v>19000</v>
      </c>
      <c r="C62" s="243">
        <f t="shared" ref="C62:G62" si="6">SUM(C61)</f>
        <v>0</v>
      </c>
      <c r="D62" s="243">
        <f t="shared" si="6"/>
        <v>47000</v>
      </c>
      <c r="E62" s="243">
        <f t="shared" si="6"/>
        <v>49500</v>
      </c>
      <c r="F62" s="243">
        <f t="shared" si="6"/>
        <v>49500</v>
      </c>
      <c r="G62" s="243">
        <f t="shared" si="6"/>
        <v>51000</v>
      </c>
      <c r="H62" s="237">
        <f>SUM(H61)</f>
        <v>197000</v>
      </c>
    </row>
    <row r="63" spans="1:8" ht="18.600000000000001" thickBot="1" x14ac:dyDescent="0.4">
      <c r="A63" s="381" t="s">
        <v>53</v>
      </c>
      <c r="B63" s="390"/>
      <c r="C63" s="390"/>
      <c r="D63" s="390"/>
      <c r="E63" s="390"/>
      <c r="F63" s="390"/>
      <c r="G63" s="390"/>
      <c r="H63" s="391"/>
    </row>
    <row r="64" spans="1:8" x14ac:dyDescent="0.3">
      <c r="A64" s="232" t="s">
        <v>322</v>
      </c>
      <c r="B64" s="244">
        <v>0</v>
      </c>
      <c r="C64" s="226">
        <f>IF('Situation 2020'!$I$51=5,IF('Situation 2020'!$I$282=C3,'Situation 2020'!$H$282,IF('Situation 2020'!$I$282="Mensuel",'Situation 2020'!$H$282,0)),0)</f>
        <v>0</v>
      </c>
      <c r="D64" s="226">
        <f>IF('Situation 2020'!$I$51&gt;=4,IF('Situation 2020'!$I$282=D3,'Situation 2020'!$H$282,IF('Situation 2020'!$I$282="Mensuel",'Situation 2020'!$H$282,0)),0)</f>
        <v>200</v>
      </c>
      <c r="E64" s="226">
        <f>IF('Situation 2020'!$I$51&gt;=3,IF('Situation 2020'!$I$282=E3,'Situation 2020'!$H$282,IF('Situation 2020'!$I$282="Mensuel",'Situation 2020'!$H$282,0)),0)</f>
        <v>200</v>
      </c>
      <c r="F64" s="226">
        <f>IF('Situation 2020'!$I$51&gt;=2,IF('Situation 2020'!$I$282=F3,'Situation 2020'!$H$282,IF('Situation 2020'!$I$282="Mensuel",'Situation 2020'!$H$282,0)),0)</f>
        <v>200</v>
      </c>
      <c r="G64" s="226">
        <f>IF('Situation 2020'!$I$51&gt;=1,IF('Situation 2020'!$I$282=G3,'Situation 2020'!$H$282,IF('Situation 2020'!$I$282="Mensuel",'Situation 2020'!$H$282,0)),0)</f>
        <v>200</v>
      </c>
      <c r="H64" s="224">
        <f>SUM(C64:G64)</f>
        <v>800</v>
      </c>
    </row>
    <row r="65" spans="1:8" x14ac:dyDescent="0.3">
      <c r="A65" s="232" t="s">
        <v>324</v>
      </c>
      <c r="B65" s="244">
        <v>0</v>
      </c>
      <c r="C65" s="226">
        <f>IF('Situation 2020'!$I$51=5,IF('Situation 2020'!$I$283=C3,'Situation 2020'!$H$283,IF('Situation 2020'!$I$283="Mensuel",'Situation 2020'!$H$283,0)),0)</f>
        <v>0</v>
      </c>
      <c r="D65" s="226">
        <f>IF('Situation 2020'!$I$51&gt;=4,IF('Situation 2020'!$I$283=D3,'Situation 2020'!$H$283,IF('Situation 2020'!$I$283="Mensuel",'Situation 2020'!$H$283,0)),0)</f>
        <v>100</v>
      </c>
      <c r="E65" s="226">
        <f>IF('Situation 2020'!$I$51&gt;=3,IF('Situation 2020'!$I$283=E3,'Situation 2020'!$H$283,IF('Situation 2020'!$I$283="Mensuel",'Situation 2020'!$H$283,0)),0)</f>
        <v>100</v>
      </c>
      <c r="F65" s="226">
        <f>IF('Situation 2020'!$I$51&gt;=2,IF('Situation 2020'!$I$283=F3,'Situation 2020'!$H$283,IF('Situation 2020'!$I$283="Mensuel",'Situation 2020'!$H$283,0)),0)</f>
        <v>100</v>
      </c>
      <c r="G65" s="226">
        <f>IF('Situation 2020'!$I$51&gt;=1,IF('Situation 2020'!$I$283=G3,'Situation 2020'!$H$283,IF('Situation 2020'!$I$283="Mensuel",'Situation 2020'!$H$283,0)),0)</f>
        <v>100</v>
      </c>
      <c r="H65" s="227">
        <f>SUM(C65:G65)</f>
        <v>400</v>
      </c>
    </row>
    <row r="66" spans="1:8" x14ac:dyDescent="0.3">
      <c r="A66" s="232">
        <f>+'Situation 2020'!B284</f>
        <v>0</v>
      </c>
      <c r="B66" s="244">
        <v>0</v>
      </c>
      <c r="C66" s="226">
        <f>IF('Situation 2020'!$I$51=5,IF('Situation 2020'!$I$284=C3,'Situation 2020'!$H$284,IF('Situation 2020'!$I$284="Mensuel",'Situation 2020'!$H$284,0)),0)</f>
        <v>0</v>
      </c>
      <c r="D66" s="226">
        <f>IF('Situation 2020'!$I$51&gt;=4,IF('Situation 2020'!$I$284=D3,'Situation 2020'!$H$284,IF('Situation 2020'!$I$284="Mensuel",'Situation 2020'!$H$284,0)),0)</f>
        <v>0</v>
      </c>
      <c r="E66" s="226">
        <f>IF('Situation 2020'!$I$51&gt;=3,IF('Situation 2020'!$I$284=E3,'Situation 2020'!$H$284,IF('Situation 2020'!$I$284="Mensuel",'Situation 2020'!$H$284,0)),0)</f>
        <v>160</v>
      </c>
      <c r="F66" s="226">
        <f>IF('Situation 2020'!$I$51&gt;=2,IF('Situation 2020'!$I$284=F3,'Situation 2020'!$H$284,IF('Situation 2020'!$I$284="Mensuel",'Situation 2020'!$H$284,0)),0)</f>
        <v>0</v>
      </c>
      <c r="G66" s="226">
        <f>IF('Situation 2020'!$I$51&gt;=1,IF('Situation 2020'!$I$284=G3,'Situation 2020'!$H$284,IF('Situation 2020'!$I$284="Mensuel",'Situation 2020'!$H$284,0)),0)</f>
        <v>0</v>
      </c>
      <c r="H66" s="227">
        <f>SUM(C66:G66)</f>
        <v>160</v>
      </c>
    </row>
    <row r="67" spans="1:8" x14ac:dyDescent="0.3">
      <c r="A67" s="232">
        <f>+'Situation 2020'!B285</f>
        <v>0</v>
      </c>
      <c r="B67" s="244">
        <v>0</v>
      </c>
      <c r="C67" s="226">
        <f>IF('Situation 2020'!$I$51=5,IF('Situation 2020'!$I$285=C3,'Situation 2020'!$H$285,IF('Situation 2020'!$I$285="Mensuel",'Situation 2020'!$H$285,0)),0)</f>
        <v>0</v>
      </c>
      <c r="D67" s="226">
        <f>IF('Situation 2020'!$I$51&gt;=4,IF('Situation 2020'!$I$285=D3,'Situation 2020'!$H$285,IF('Situation 2020'!$I$285="Mensuel",'Situation 2020'!$H$285,0)),0)</f>
        <v>100</v>
      </c>
      <c r="E67" s="226">
        <f>IF('Situation 2020'!$I$51&gt;=3,IF('Situation 2020'!$I$285=E3,'Situation 2020'!$H$285,IF('Situation 2020'!$I$285="Mensuel",'Situation 2020'!$H$285,0)),0)</f>
        <v>100</v>
      </c>
      <c r="F67" s="226">
        <f>IF('Situation 2020'!$I$51&gt;=2,IF('Situation 2020'!$I$285=F3,'Situation 2020'!$H$285,IF('Situation 2020'!$I$285="Mensuel",'Situation 2020'!$H$285,0)),0)</f>
        <v>100</v>
      </c>
      <c r="G67" s="226">
        <f>IF('Situation 2020'!$I$51&gt;=1,IF('Situation 2020'!$I$285=G3,'Situation 2020'!$H$285,IF('Situation 2020'!$I$285="Mensuel",'Situation 2020'!$H$285,0)),0)</f>
        <v>100</v>
      </c>
      <c r="H67" s="227">
        <f>SUM(C67:G67)</f>
        <v>400</v>
      </c>
    </row>
    <row r="68" spans="1:8" ht="15" thickBot="1" x14ac:dyDescent="0.35">
      <c r="A68" s="234" t="s">
        <v>43</v>
      </c>
      <c r="B68" s="245">
        <f t="shared" ref="B68:H68" si="7">SUM(B64:B67)</f>
        <v>0</v>
      </c>
      <c r="C68" s="230">
        <f t="shared" si="7"/>
        <v>0</v>
      </c>
      <c r="D68" s="230">
        <f t="shared" si="7"/>
        <v>400</v>
      </c>
      <c r="E68" s="230">
        <f t="shared" si="7"/>
        <v>560</v>
      </c>
      <c r="F68" s="230">
        <f t="shared" si="7"/>
        <v>400</v>
      </c>
      <c r="G68" s="230">
        <f t="shared" si="7"/>
        <v>400</v>
      </c>
      <c r="H68" s="231">
        <f t="shared" si="7"/>
        <v>1760</v>
      </c>
    </row>
    <row r="69" spans="1:8" ht="18" x14ac:dyDescent="0.35">
      <c r="A69" s="392" t="s">
        <v>321</v>
      </c>
      <c r="B69" s="393"/>
      <c r="C69" s="393"/>
      <c r="D69" s="393"/>
      <c r="E69" s="393"/>
      <c r="F69" s="393"/>
      <c r="G69" s="393"/>
      <c r="H69" s="389"/>
    </row>
    <row r="70" spans="1:8" x14ac:dyDescent="0.3">
      <c r="A70" s="225" t="s">
        <v>258</v>
      </c>
      <c r="B70" s="244">
        <f>+'Situation 2020'!H99*'Situation 2020'!D97+'Situation 2020'!H106*'Situation 2020'!D104+'Situation 2020'!H113*'Situation 2020'!D111+'Situation 2020'!H120*'Situation 2020'!D118</f>
        <v>10000</v>
      </c>
      <c r="C70" s="223">
        <f>IF('Situation 2020'!$I$51=5,'Situation 2020'!$D$97+'Situation 2020'!$D$104+'Situation 2020'!$D$111+'Situation 2020'!$D$118,0)</f>
        <v>0</v>
      </c>
      <c r="D70" s="223">
        <f>IF('Situation 2020'!$I$51&gt;=4,'Situation 2020'!$D$97+'Situation 2020'!$D$104+'Situation 2020'!$D$111+'Situation 2020'!$D$118,0)</f>
        <v>4000</v>
      </c>
      <c r="E70" s="223">
        <f>IF('Situation 2020'!$I$51&gt;=3,'Situation 2020'!$D$97+'Situation 2020'!$D$104+'Situation 2020'!$D$111+'Situation 2020'!$D$118,0)</f>
        <v>4000</v>
      </c>
      <c r="F70" s="223">
        <f>IF('Situation 2020'!$I$51&gt;=2,'Situation 2020'!D97+'Situation 2020'!D104+'Situation 2020'!D111+'Situation 2020'!D118,0)</f>
        <v>4000</v>
      </c>
      <c r="G70" s="223">
        <f>IF('Situation 2020'!$I$51&gt;=1,'Situation 2020'!$D$97+'Situation 2020'!$D$104+'Situation 2020'!$D$111+'Situation 2020'!$D$118,0)</f>
        <v>4000</v>
      </c>
      <c r="H70" s="233">
        <f>SUM(B70:G70)</f>
        <v>26000</v>
      </c>
    </row>
    <row r="71" spans="1:8" x14ac:dyDescent="0.3">
      <c r="A71" s="225" t="s">
        <v>55</v>
      </c>
      <c r="B71" s="244">
        <f>+('Situation 2020'!H99*'Situation 2020'!D98)+('Situation 2020'!H106*'Situation 2020'!D105)+('Situation 2020'!H113*'Situation 2020'!D112)+('Situation 2020'!H120*'Situation 2020'!D119)</f>
        <v>1700</v>
      </c>
      <c r="C71" s="223">
        <f>IF('Situation 2020'!$I$51=5,'Situation 2020'!$D$98+'Situation 2020'!$D$105+'Situation 2020'!$D$112+'Situation 2020'!$D$119,0)</f>
        <v>0</v>
      </c>
      <c r="D71" s="223">
        <f>IF('Situation 2020'!$I$51&gt;=4,'Situation 2020'!$D$98+'Situation 2020'!$D$105+'Situation 2020'!$D$112+'Situation 2020'!$D$119,0)</f>
        <v>700</v>
      </c>
      <c r="E71" s="223">
        <f>IF('Situation 2020'!$I$51&gt;=3,'Situation 2020'!D98+'Situation 2020'!D105+'Situation 2020'!D112+'Situation 2020'!D119,0)</f>
        <v>700</v>
      </c>
      <c r="F71" s="223">
        <f>IF('Situation 2020'!$I$51&gt;=2,'Situation 2020'!D98+'Situation 2020'!D105+'Situation 2020'!D112+'Situation 2020'!D119,0)</f>
        <v>700</v>
      </c>
      <c r="G71" s="223">
        <f>IF('Situation 2020'!$I$51&gt;=1,'Situation 2020'!D98+'Situation 2020'!D105+'Situation 2020'!D112+'Situation 2020'!D119,0)</f>
        <v>700</v>
      </c>
      <c r="H71" s="227">
        <f>SUM(C71:G71)</f>
        <v>2800</v>
      </c>
    </row>
    <row r="72" spans="1:8" x14ac:dyDescent="0.3">
      <c r="A72" s="232" t="s">
        <v>320</v>
      </c>
      <c r="B72" s="244">
        <v>0</v>
      </c>
      <c r="C72" s="226">
        <f>IF('Situation 2020'!$I$51=5,IF('Situation 2020'!$I$293=C3,'Situation 2020'!$H$293,IF('Situation 2020'!$I$293="Mensuel",'Situation 2020'!$H$293,0)),0)</f>
        <v>0</v>
      </c>
      <c r="D72" s="226">
        <f>IF('Situation 2020'!$I$51&gt;=4,IF('Situation 2020'!$I$293=D3,'Situation 2020'!$H$293,IF('Situation 2020'!$I$293="Mensuel",'Situation 2020'!$H$293,0)),0)</f>
        <v>0</v>
      </c>
      <c r="E72" s="226">
        <f>IF('Situation 2020'!$I$51&gt;=3,IF('Situation 2020'!$I$293=E3,'Situation 2020'!$H$293,IF('Situation 2020'!$I$293="Mensuel",'Situation 2020'!$H$293,0)),0)</f>
        <v>0</v>
      </c>
      <c r="F72" s="226">
        <f>IF('Situation 2020'!$I$51&gt;=2,IF('Situation 2020'!$I$293=F3,'Situation 2020'!$H$293,IF('Situation 2020'!$I$293="Mensuel",'Situation 2020'!$H$293,0)),0)</f>
        <v>0</v>
      </c>
      <c r="G72" s="226">
        <f>IF('Situation 2020'!$I$51&gt;=1,IF('Situation 2020'!$I$293=G3,'Situation 2020'!$H$293,IF('Situation 2020'!$I$293="Mensuel",'Situation 2020'!$H$293,0)),0)</f>
        <v>100</v>
      </c>
      <c r="H72" s="227">
        <f>SUM(C72:G72)</f>
        <v>100</v>
      </c>
    </row>
    <row r="73" spans="1:8" x14ac:dyDescent="0.3">
      <c r="A73" s="232">
        <f>+'Situation 2020'!B285</f>
        <v>0</v>
      </c>
      <c r="B73" s="244">
        <v>0</v>
      </c>
      <c r="C73" s="226">
        <f>IF('Situation 2020'!$I$51=5,IF('Situation 2020'!$I$294=C3,'Situation 2020'!$H$294,IF('Situation 2020'!$I$294="Mensuel",'Situation 2020'!$H$294,0)),0)</f>
        <v>0</v>
      </c>
      <c r="D73" s="226">
        <f>IF('Situation 2020'!$I$51&gt;=4,IF('Situation 2020'!$I$294=D3,'Situation 2020'!$H$294,IF('Situation 2020'!$I$294="Mensuel",'Situation 2020'!$H$294,0)),0)</f>
        <v>100</v>
      </c>
      <c r="E73" s="226">
        <f>IF('Situation 2020'!$I$51&gt;=3,IF('Situation 2020'!$I$294=E3,'Situation 2020'!$H$294,IF('Situation 2020'!$I$294="Mensuel",'Situation 2020'!$H$294,0)),0)</f>
        <v>100</v>
      </c>
      <c r="F73" s="226">
        <f>IF('Situation 2020'!$I$51&gt;=2,IF('Situation 2020'!$I$294=F3,'Situation 2020'!$H$294,IF('Situation 2020'!$I$294="Mensuel",'Situation 2020'!$H$294,0)),0)</f>
        <v>100</v>
      </c>
      <c r="G73" s="226">
        <f>IF('Situation 2020'!$I$51&gt;=1,IF('Situation 2020'!$I$294=G3,'Situation 2020'!$H$294,IF('Situation 2020'!$I$294="Mensuel",'Situation 2020'!$H$294,0)),0)</f>
        <v>100</v>
      </c>
      <c r="H73" s="227">
        <f>SUM(C73:G73)</f>
        <v>400</v>
      </c>
    </row>
    <row r="74" spans="1:8" x14ac:dyDescent="0.3">
      <c r="A74" s="232">
        <f>+'Situation 2020'!B285</f>
        <v>0</v>
      </c>
      <c r="B74" s="244">
        <v>0</v>
      </c>
      <c r="C74" s="226">
        <f>IF('Situation 2020'!$I$51=5,IF('Situation 2020'!$I$295=C3,'Situation 2020'!$H$295,IF('Situation 2020'!$I$295="Mensuel",'Situation 2020'!$H$295,0)),0)</f>
        <v>0</v>
      </c>
      <c r="D74" s="226">
        <f>IF('Situation 2020'!$I$51&gt;=4,IF('Situation 2020'!$I$295=D3,'Situation 2020'!$H$295,IF('Situation 2020'!$I$295="Mensuel",'Situation 2020'!$H$295,0)),0)</f>
        <v>300</v>
      </c>
      <c r="E74" s="226">
        <f>IF('Situation 2020'!$I$51&gt;=3,IF('Situation 2020'!$I$295=E3,'Situation 2020'!$H$295,IF('Situation 2020'!$I$295="Mensuel",'Situation 2020'!$H$295,0)),0)</f>
        <v>300</v>
      </c>
      <c r="F74" s="226">
        <f>IF('Situation 2020'!$I$51&gt;=2,IF('Situation 2020'!$I$295=F3,'Situation 2020'!$H$295,IF('Situation 2020'!$I$295="Mensuel",'Situation 2020'!$H$295,0)),0)</f>
        <v>300</v>
      </c>
      <c r="G74" s="226">
        <f>IF('Situation 2020'!$I$51&gt;=1,IF('Situation 2020'!$I$295=G3,'Situation 2020'!$H$295,IF('Situation 2020'!$I$295="Mensuel",'Situation 2020'!$H$295,0)),0)</f>
        <v>300</v>
      </c>
      <c r="H74" s="227">
        <f>SUM(C74:G74)</f>
        <v>1200</v>
      </c>
    </row>
    <row r="75" spans="1:8" ht="15" thickBot="1" x14ac:dyDescent="0.35">
      <c r="A75" s="246" t="s">
        <v>43</v>
      </c>
      <c r="B75" s="247">
        <f t="shared" ref="B75:H75" si="8">SUM(B70:B74)</f>
        <v>11700</v>
      </c>
      <c r="C75" s="230">
        <f t="shared" si="8"/>
        <v>0</v>
      </c>
      <c r="D75" s="230">
        <f t="shared" si="8"/>
        <v>5100</v>
      </c>
      <c r="E75" s="230">
        <f t="shared" si="8"/>
        <v>5100</v>
      </c>
      <c r="F75" s="230">
        <f t="shared" si="8"/>
        <v>5100</v>
      </c>
      <c r="G75" s="230">
        <f t="shared" si="8"/>
        <v>5200</v>
      </c>
      <c r="H75" s="231">
        <f t="shared" si="8"/>
        <v>30500</v>
      </c>
    </row>
    <row r="76" spans="1:8" ht="18.600000000000001" thickBot="1" x14ac:dyDescent="0.4">
      <c r="A76" s="381" t="s">
        <v>128</v>
      </c>
      <c r="B76" s="382"/>
      <c r="C76" s="382"/>
      <c r="D76" s="382"/>
      <c r="E76" s="382"/>
      <c r="F76" s="382"/>
      <c r="G76" s="382"/>
      <c r="H76" s="383"/>
    </row>
    <row r="77" spans="1:8" x14ac:dyDescent="0.3">
      <c r="A77" s="225" t="s">
        <v>54</v>
      </c>
      <c r="B77" s="226">
        <v>0</v>
      </c>
      <c r="C77" s="248">
        <f>IF('Situation 2020'!$I$51=5,'Situation 2020'!E167,0)</f>
        <v>0</v>
      </c>
      <c r="D77" s="248">
        <f>IF('Situation 2020'!$I$51&gt;=4,'Situation 2020'!E167,0)</f>
        <v>1500</v>
      </c>
      <c r="E77" s="248">
        <f>IF('Situation 2020'!$I$51&gt;=3,'Situation 2020'!E167,0)</f>
        <v>1500</v>
      </c>
      <c r="F77" s="248">
        <f>IF('Situation 2020'!$I$51&gt;=2,'Situation 2020'!E167,0)</f>
        <v>1500</v>
      </c>
      <c r="G77" s="248">
        <f>IF('Situation 2020'!$I$51&gt;=1,'Situation 2020'!E167,0)</f>
        <v>1500</v>
      </c>
      <c r="H77" s="224">
        <f>SUM(C77:G77)</f>
        <v>6000</v>
      </c>
    </row>
    <row r="78" spans="1:8" ht="15" thickBot="1" x14ac:dyDescent="0.35">
      <c r="A78" s="246" t="s">
        <v>43</v>
      </c>
      <c r="B78" s="249">
        <f>SUM(B77)</f>
        <v>0</v>
      </c>
      <c r="C78" s="230">
        <f t="shared" ref="C78:H78" si="9">SUM(C77)</f>
        <v>0</v>
      </c>
      <c r="D78" s="230">
        <f t="shared" si="9"/>
        <v>1500</v>
      </c>
      <c r="E78" s="230">
        <f t="shared" si="9"/>
        <v>1500</v>
      </c>
      <c r="F78" s="230">
        <f t="shared" si="9"/>
        <v>1500</v>
      </c>
      <c r="G78" s="230">
        <f t="shared" si="9"/>
        <v>1500</v>
      </c>
      <c r="H78" s="230">
        <f t="shared" si="9"/>
        <v>6000</v>
      </c>
    </row>
    <row r="79" spans="1:8" ht="15" thickBot="1" x14ac:dyDescent="0.35">
      <c r="A79" s="215"/>
      <c r="C79" s="216"/>
      <c r="D79" s="216"/>
      <c r="E79" s="216"/>
      <c r="F79" s="216"/>
      <c r="G79" s="216"/>
      <c r="H79" s="216"/>
    </row>
    <row r="80" spans="1:8" ht="18.600000000000001" thickBot="1" x14ac:dyDescent="0.4">
      <c r="A80" s="381" t="s">
        <v>260</v>
      </c>
      <c r="B80" s="382"/>
      <c r="C80" s="382"/>
      <c r="D80" s="382"/>
      <c r="E80" s="382"/>
      <c r="F80" s="382"/>
      <c r="G80" s="382"/>
      <c r="H80" s="383"/>
    </row>
    <row r="81" spans="1:8" ht="15" thickBot="1" x14ac:dyDescent="0.35">
      <c r="A81" s="225" t="s">
        <v>261</v>
      </c>
      <c r="B81" s="226">
        <f>+'Situation 2020'!E123</f>
        <v>15000</v>
      </c>
      <c r="C81" s="248"/>
      <c r="D81" s="248"/>
      <c r="E81" s="248"/>
      <c r="F81" s="248"/>
      <c r="G81" s="248"/>
      <c r="H81" s="224">
        <f>SUM(C81:G81)</f>
        <v>0</v>
      </c>
    </row>
    <row r="82" spans="1:8" x14ac:dyDescent="0.3">
      <c r="A82" s="225" t="s">
        <v>204</v>
      </c>
      <c r="B82" s="226">
        <f>+'Situation 2020'!E138</f>
        <v>7000</v>
      </c>
      <c r="C82" s="248"/>
      <c r="D82" s="248"/>
      <c r="E82" s="248"/>
      <c r="F82" s="248"/>
      <c r="G82" s="248"/>
      <c r="H82" s="224">
        <f>SUM(C82:G82)</f>
        <v>0</v>
      </c>
    </row>
    <row r="83" spans="1:8" ht="15" hidden="1" thickBot="1" x14ac:dyDescent="0.35">
      <c r="A83" s="225" t="s">
        <v>54</v>
      </c>
      <c r="B83" s="250">
        <v>0</v>
      </c>
      <c r="C83" s="251"/>
      <c r="D83" s="251"/>
      <c r="E83" s="251"/>
      <c r="F83" s="251"/>
      <c r="G83" s="251"/>
      <c r="H83" s="224">
        <f>SUM(C83:G83)</f>
        <v>0</v>
      </c>
    </row>
    <row r="84" spans="1:8" ht="15" hidden="1" thickBot="1" x14ac:dyDescent="0.35">
      <c r="A84" s="225" t="s">
        <v>54</v>
      </c>
      <c r="B84" s="250">
        <v>0</v>
      </c>
      <c r="C84" s="251"/>
      <c r="D84" s="251"/>
      <c r="E84" s="251"/>
      <c r="F84" s="251"/>
      <c r="G84" s="251"/>
      <c r="H84" s="224">
        <f>SUM(C84:G84)</f>
        <v>0</v>
      </c>
    </row>
    <row r="85" spans="1:8" hidden="1" x14ac:dyDescent="0.3">
      <c r="A85" s="225" t="s">
        <v>54</v>
      </c>
      <c r="B85" s="250">
        <v>0</v>
      </c>
      <c r="C85" s="251">
        <f>IF('Situation 2020'!$I$51=5,'Situation 2020'!E156,0)</f>
        <v>0</v>
      </c>
      <c r="D85" s="251">
        <f>IF('Situation 2020'!$I$51&gt;=4,'Situation 2020'!E156,0)</f>
        <v>0</v>
      </c>
      <c r="E85" s="251">
        <f>IF('Situation 2020'!$I$51&gt;=3,'Situation 2020'!E156,0)</f>
        <v>0</v>
      </c>
      <c r="F85" s="251">
        <f>IF('Situation 2020'!$I$51&gt;=2,'Situation 2020'!E156,0)</f>
        <v>0</v>
      </c>
      <c r="G85" s="251">
        <f>IF('Situation 2020'!$I$51&gt;=1,'Situation 2020'!E156,0)</f>
        <v>0</v>
      </c>
      <c r="H85" s="224">
        <f>SUM(C85:G85)</f>
        <v>0</v>
      </c>
    </row>
    <row r="86" spans="1:8" ht="15" thickBot="1" x14ac:dyDescent="0.35">
      <c r="A86" s="246" t="s">
        <v>43</v>
      </c>
      <c r="B86" s="249">
        <f>SUM(B81:B85)</f>
        <v>22000</v>
      </c>
      <c r="C86" s="230">
        <f t="shared" ref="C86:H86" si="10">SUM(C85)</f>
        <v>0</v>
      </c>
      <c r="D86" s="230">
        <f t="shared" si="10"/>
        <v>0</v>
      </c>
      <c r="E86" s="230">
        <f t="shared" si="10"/>
        <v>0</v>
      </c>
      <c r="F86" s="230">
        <f t="shared" si="10"/>
        <v>0</v>
      </c>
      <c r="G86" s="230">
        <f t="shared" si="10"/>
        <v>0</v>
      </c>
      <c r="H86" s="230">
        <f t="shared" si="10"/>
        <v>0</v>
      </c>
    </row>
    <row r="87" spans="1:8" ht="15" thickBot="1" x14ac:dyDescent="0.35">
      <c r="A87" s="215" t="s">
        <v>319</v>
      </c>
      <c r="B87" s="252">
        <f>+'Situation 2020'!C62+'Situation 2020'!C69</f>
        <v>1600</v>
      </c>
      <c r="C87" s="216"/>
      <c r="D87" s="216"/>
      <c r="E87" s="216"/>
      <c r="F87" s="216"/>
      <c r="G87" s="216"/>
      <c r="H87" s="216"/>
    </row>
    <row r="88" spans="1:8" x14ac:dyDescent="0.3">
      <c r="A88" s="253" t="s">
        <v>44</v>
      </c>
      <c r="B88" s="248">
        <f>B12-B17-B59-B68-B75-B78-B62+B87-B86</f>
        <v>-44600</v>
      </c>
      <c r="C88" s="248">
        <f>C12-C17-C59-C68-C75-C78-C62</f>
        <v>0</v>
      </c>
      <c r="D88" s="248">
        <f>D12-D17-D59-D68-D75-D78-D62</f>
        <v>-48208.9395</v>
      </c>
      <c r="E88" s="248">
        <f>E12-E17-E59-E68-E75-E78-E62</f>
        <v>-49764.669000000002</v>
      </c>
      <c r="F88" s="248">
        <f>F12-F17-F59-F68-F75-F78-F62</f>
        <v>-49604.669000000002</v>
      </c>
      <c r="G88" s="248">
        <f>G12-G17-G59-G68-G75-G78-G62</f>
        <v>-51204.669000000002</v>
      </c>
      <c r="H88" s="384">
        <f>G89</f>
        <v>-243382.94649999999</v>
      </c>
    </row>
    <row r="89" spans="1:8" ht="15" thickBot="1" x14ac:dyDescent="0.35">
      <c r="A89" s="254" t="s">
        <v>45</v>
      </c>
      <c r="B89" s="230">
        <f>+B88</f>
        <v>-44600</v>
      </c>
      <c r="C89" s="230">
        <f>B89+C88</f>
        <v>-44600</v>
      </c>
      <c r="D89" s="230">
        <f t="shared" ref="D89:G89" si="11">C89+D88</f>
        <v>-92808.939500000008</v>
      </c>
      <c r="E89" s="230">
        <f t="shared" si="11"/>
        <v>-142573.6085</v>
      </c>
      <c r="F89" s="230">
        <f t="shared" si="11"/>
        <v>-192178.2775</v>
      </c>
      <c r="G89" s="230">
        <f t="shared" si="11"/>
        <v>-243382.94649999999</v>
      </c>
      <c r="H89" s="385"/>
    </row>
  </sheetData>
  <sheetProtection algorithmName="SHA-512" hashValue="8p1PhFgPARMUZm3gl7yi1ik6Vvt80+wTjjKx6eCORFk+SuE6aZlH0DElSO9UxqtGbYvZ5/ZZimSn4LF93TG6ug==" saltValue="91012zdEgaDRyBkswiGlEQ==" spinCount="100000" sheet="1" objects="1" scenarios="1"/>
  <mergeCells count="9">
    <mergeCell ref="A80:H80"/>
    <mergeCell ref="H88:H89"/>
    <mergeCell ref="A1:H1"/>
    <mergeCell ref="A4:H4"/>
    <mergeCell ref="A13:H13"/>
    <mergeCell ref="A18:H18"/>
    <mergeCell ref="A63:H63"/>
    <mergeCell ref="A69:H69"/>
    <mergeCell ref="A76:H76"/>
  </mergeCells>
  <conditionalFormatting sqref="C88:G88 B87">
    <cfRule type="cellIs" dxfId="7" priority="9" operator="lessThan">
      <formula>0</formula>
    </cfRule>
    <cfRule type="cellIs" dxfId="6" priority="10" operator="lessThan">
      <formula>0</formula>
    </cfRule>
  </conditionalFormatting>
  <conditionalFormatting sqref="C88:G88 B87">
    <cfRule type="cellIs" dxfId="5" priority="8" operator="lessThan">
      <formula>0</formula>
    </cfRule>
  </conditionalFormatting>
  <conditionalFormatting sqref="H88:H89 B89:G89">
    <cfRule type="cellIs" dxfId="4" priority="7" operator="lessThan">
      <formula>0</formula>
    </cfRule>
  </conditionalFormatting>
  <conditionalFormatting sqref="B88">
    <cfRule type="cellIs" dxfId="3" priority="5" operator="lessThan">
      <formula>0</formula>
    </cfRule>
    <cfRule type="cellIs" dxfId="2" priority="6" operator="lessThan">
      <formula>0</formula>
    </cfRule>
  </conditionalFormatting>
  <conditionalFormatting sqref="B88">
    <cfRule type="cellIs" dxfId="1" priority="4" operator="lessThan">
      <formula>0</formula>
    </cfRule>
  </conditionalFormatting>
  <pageMargins left="0.70866141732283472" right="0.70866141732283472" top="0.74803149606299213" bottom="0.74803149606299213" header="0.31496062992125984" footer="0.31496062992125984"/>
  <pageSetup paperSize="9" scale="55" fitToHeight="0" orientation="portrait" r:id="rId1"/>
  <headerFooter>
    <oddHeader>&amp;R&amp;D</oddHeader>
    <oddFooter>&amp;L&amp;G&amp;R&amp;P/&amp;N</oddFooter>
  </headerFooter>
  <ignoredErrors>
    <ignoredError sqref="C73:H73" formula="1"/>
  </ignoredError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46" r:id="rId5" name="Button 2">
              <controlPr defaultSize="0" print="0" autoFill="0" autoPict="0" macro="[0]!Bouton26_Cliquer" altText="Allez à (navigation entre les onglets)">
                <anchor moveWithCells="1" sizeWithCells="1">
                  <from>
                    <xdr:col>9</xdr:col>
                    <xdr:colOff>266700</xdr:colOff>
                    <xdr:row>0</xdr:row>
                    <xdr:rowOff>68580</xdr:rowOff>
                  </from>
                  <to>
                    <xdr:col>13</xdr:col>
                    <xdr:colOff>419100</xdr:colOff>
                    <xdr:row>1</xdr:row>
                    <xdr:rowOff>182880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H24"/>
  <sheetViews>
    <sheetView showGridLines="0" zoomScaleNormal="100" workbookViewId="0">
      <selection activeCell="C4" sqref="C4:G4"/>
    </sheetView>
  </sheetViews>
  <sheetFormatPr baseColWidth="10" defaultRowHeight="14.4" x14ac:dyDescent="0.3"/>
  <cols>
    <col min="1" max="7" width="11.44140625" style="15"/>
    <col min="8" max="8" width="21.6640625" style="15" customWidth="1"/>
  </cols>
  <sheetData>
    <row r="1" spans="1:8" ht="23.4" x14ac:dyDescent="0.45">
      <c r="A1" s="394" t="s">
        <v>346</v>
      </c>
      <c r="B1" s="394"/>
      <c r="C1" s="394"/>
      <c r="D1" s="394"/>
      <c r="E1" s="394"/>
      <c r="F1" s="394"/>
      <c r="G1" s="394"/>
      <c r="H1" s="394"/>
    </row>
    <row r="2" spans="1:8" ht="18" x14ac:dyDescent="0.35">
      <c r="A2" s="255"/>
      <c r="B2" s="255"/>
      <c r="C2" s="255"/>
      <c r="D2" s="255"/>
      <c r="E2" s="255"/>
      <c r="F2" s="255"/>
      <c r="G2" s="255"/>
      <c r="H2" s="255"/>
    </row>
    <row r="3" spans="1:8" ht="18" x14ac:dyDescent="0.35">
      <c r="A3" s="255"/>
      <c r="B3" s="255"/>
      <c r="C3" s="255"/>
      <c r="D3" s="255"/>
      <c r="E3" s="255"/>
      <c r="F3" s="255"/>
      <c r="G3" s="255"/>
      <c r="H3" s="255"/>
    </row>
    <row r="4" spans="1:8" ht="18" x14ac:dyDescent="0.35">
      <c r="A4" s="255" t="s">
        <v>349</v>
      </c>
      <c r="B4" s="255"/>
      <c r="C4" s="395" t="str">
        <f>+'Formulaire de demande'!C27</f>
        <v>Anne Fortemps</v>
      </c>
      <c r="D4" s="395"/>
      <c r="E4" s="395"/>
      <c r="F4" s="395"/>
      <c r="G4" s="395"/>
      <c r="H4" s="255"/>
    </row>
    <row r="5" spans="1:8" ht="18" x14ac:dyDescent="0.35">
      <c r="A5" s="255"/>
      <c r="B5" s="255"/>
      <c r="C5" s="255"/>
      <c r="D5" s="255"/>
      <c r="E5" s="255"/>
      <c r="F5" s="255"/>
      <c r="G5" s="255"/>
      <c r="H5" s="255"/>
    </row>
    <row r="6" spans="1:8" ht="18" x14ac:dyDescent="0.35">
      <c r="A6" s="255" t="s">
        <v>347</v>
      </c>
      <c r="B6" s="255"/>
      <c r="C6" s="396" t="str">
        <f>+'Formulaire de demande'!C7</f>
        <v>ONE</v>
      </c>
      <c r="D6" s="396"/>
      <c r="E6" s="396"/>
      <c r="F6" s="396"/>
      <c r="G6" s="396"/>
      <c r="H6" s="255"/>
    </row>
    <row r="7" spans="1:8" ht="18" x14ac:dyDescent="0.35">
      <c r="A7" s="255"/>
      <c r="B7" s="255"/>
      <c r="C7" s="255"/>
      <c r="D7" s="255"/>
      <c r="E7" s="255"/>
      <c r="F7" s="255"/>
      <c r="G7" s="255"/>
      <c r="H7" s="255"/>
    </row>
    <row r="8" spans="1:8" ht="18" x14ac:dyDescent="0.35">
      <c r="A8" s="255"/>
      <c r="B8" s="255"/>
      <c r="C8" s="255"/>
      <c r="D8" s="255"/>
      <c r="E8" s="255"/>
      <c r="F8" s="255"/>
      <c r="G8" s="255"/>
      <c r="H8" s="255"/>
    </row>
    <row r="9" spans="1:8" ht="99.75" customHeight="1" x14ac:dyDescent="0.35">
      <c r="A9" s="397" t="s">
        <v>383</v>
      </c>
      <c r="B9" s="397"/>
      <c r="C9" s="397"/>
      <c r="D9" s="397"/>
      <c r="E9" s="397"/>
      <c r="F9" s="397"/>
      <c r="G9" s="397"/>
      <c r="H9" s="397"/>
    </row>
    <row r="10" spans="1:8" ht="18" x14ac:dyDescent="0.35">
      <c r="A10" s="255"/>
      <c r="B10" s="255"/>
      <c r="C10" s="255"/>
      <c r="D10" s="255"/>
      <c r="E10" s="255"/>
      <c r="F10" s="255"/>
      <c r="G10" s="255"/>
      <c r="H10" s="255"/>
    </row>
    <row r="11" spans="1:8" ht="33.75" customHeight="1" x14ac:dyDescent="0.35">
      <c r="A11" s="397" t="s">
        <v>352</v>
      </c>
      <c r="B11" s="397"/>
      <c r="C11" s="397"/>
      <c r="D11" s="397"/>
      <c r="E11" s="397"/>
      <c r="F11" s="397"/>
      <c r="G11" s="397"/>
      <c r="H11" s="397"/>
    </row>
    <row r="12" spans="1:8" ht="18" x14ac:dyDescent="0.35">
      <c r="A12" s="255"/>
      <c r="B12" s="255"/>
      <c r="C12" s="255"/>
      <c r="D12" s="255"/>
      <c r="E12" s="255"/>
      <c r="F12" s="255"/>
      <c r="G12" s="255"/>
      <c r="H12" s="255"/>
    </row>
    <row r="13" spans="1:8" ht="18.75" customHeight="1" x14ac:dyDescent="0.3">
      <c r="A13" s="399" t="s">
        <v>354</v>
      </c>
      <c r="B13" s="399"/>
      <c r="C13" s="399"/>
      <c r="D13" s="399"/>
      <c r="E13" s="399"/>
      <c r="F13" s="399"/>
      <c r="G13" s="399"/>
      <c r="H13" s="399"/>
    </row>
    <row r="14" spans="1:8" ht="18.75" customHeight="1" x14ac:dyDescent="0.3">
      <c r="A14" s="399" t="s">
        <v>353</v>
      </c>
      <c r="B14" s="399"/>
      <c r="C14" s="399"/>
      <c r="D14" s="399"/>
      <c r="E14" s="399"/>
      <c r="F14" s="399"/>
      <c r="G14" s="399"/>
      <c r="H14" s="399"/>
    </row>
    <row r="15" spans="1:8" ht="36" customHeight="1" x14ac:dyDescent="0.3">
      <c r="A15" s="400" t="s">
        <v>355</v>
      </c>
      <c r="B15" s="400"/>
      <c r="C15" s="400"/>
      <c r="D15" s="400"/>
      <c r="E15" s="400"/>
      <c r="F15" s="400"/>
      <c r="G15" s="400"/>
      <c r="H15" s="400"/>
    </row>
    <row r="16" spans="1:8" ht="72.75" customHeight="1" x14ac:dyDescent="0.3">
      <c r="A16" s="400" t="s">
        <v>356</v>
      </c>
      <c r="B16" s="400"/>
      <c r="C16" s="400"/>
      <c r="D16" s="400"/>
      <c r="E16" s="400"/>
      <c r="F16" s="400"/>
      <c r="G16" s="400"/>
      <c r="H16" s="400"/>
    </row>
    <row r="17" spans="1:8" ht="36" customHeight="1" x14ac:dyDescent="0.3">
      <c r="A17" s="256"/>
      <c r="B17" s="256"/>
      <c r="C17" s="256"/>
      <c r="D17" s="256"/>
      <c r="E17" s="256"/>
      <c r="F17" s="256"/>
      <c r="G17" s="256"/>
      <c r="H17" s="256"/>
    </row>
    <row r="18" spans="1:8" ht="18" x14ac:dyDescent="0.35">
      <c r="A18" s="257" t="s">
        <v>348</v>
      </c>
      <c r="B18" s="255"/>
      <c r="C18" s="255"/>
      <c r="D18" s="255"/>
      <c r="E18" s="255"/>
      <c r="F18" s="255"/>
      <c r="G18" s="255"/>
      <c r="H18" s="255"/>
    </row>
    <row r="19" spans="1:8" ht="72" customHeight="1" x14ac:dyDescent="0.35">
      <c r="A19" s="398" t="s">
        <v>369</v>
      </c>
      <c r="B19" s="398"/>
      <c r="C19" s="398"/>
      <c r="D19" s="398"/>
      <c r="E19" s="398"/>
      <c r="F19" s="398"/>
      <c r="G19" s="398"/>
      <c r="H19" s="398"/>
    </row>
    <row r="20" spans="1:8" ht="32.25" customHeight="1" x14ac:dyDescent="0.35">
      <c r="A20" s="258"/>
      <c r="B20" s="258"/>
      <c r="C20" s="258"/>
      <c r="D20" s="258"/>
      <c r="E20" s="258"/>
      <c r="F20" s="258"/>
      <c r="G20" s="258"/>
      <c r="H20" s="258"/>
    </row>
    <row r="21" spans="1:8" ht="18" x14ac:dyDescent="0.35">
      <c r="A21" s="255"/>
      <c r="B21" s="255"/>
      <c r="C21" s="255"/>
      <c r="D21" s="259"/>
      <c r="E21" s="255"/>
      <c r="F21" s="255"/>
      <c r="G21" s="255"/>
      <c r="H21" s="255"/>
    </row>
    <row r="22" spans="1:8" ht="18" x14ac:dyDescent="0.35">
      <c r="A22" s="255" t="s">
        <v>357</v>
      </c>
      <c r="B22" s="260"/>
      <c r="C22" s="255"/>
      <c r="D22" s="261"/>
      <c r="E22" s="260"/>
      <c r="F22" s="260"/>
      <c r="G22" s="260"/>
      <c r="H22" s="260"/>
    </row>
    <row r="23" spans="1:8" ht="18" x14ac:dyDescent="0.35">
      <c r="A23" s="255"/>
      <c r="B23" s="260"/>
      <c r="C23" s="255"/>
      <c r="D23" s="261"/>
      <c r="E23" s="260"/>
      <c r="F23" s="260"/>
      <c r="G23" s="260"/>
      <c r="H23" s="260"/>
    </row>
    <row r="24" spans="1:8" ht="18" x14ac:dyDescent="0.35">
      <c r="A24" s="255" t="s">
        <v>384</v>
      </c>
      <c r="B24" s="255"/>
      <c r="C24" s="255"/>
      <c r="D24" s="255"/>
      <c r="E24" s="255"/>
      <c r="F24" s="255"/>
      <c r="G24" s="255"/>
      <c r="H24" s="255"/>
    </row>
  </sheetData>
  <mergeCells count="10">
    <mergeCell ref="A1:H1"/>
    <mergeCell ref="C4:G4"/>
    <mergeCell ref="C6:G6"/>
    <mergeCell ref="A9:H9"/>
    <mergeCell ref="A19:H19"/>
    <mergeCell ref="A11:H11"/>
    <mergeCell ref="A14:H14"/>
    <mergeCell ref="A13:H13"/>
    <mergeCell ref="A15:H15"/>
    <mergeCell ref="A16:H16"/>
  </mergeCells>
  <conditionalFormatting sqref="C4 C6">
    <cfRule type="containsBlanks" dxfId="0" priority="2">
      <formula>LEN(TRIM(C4))=0</formula>
    </cfRule>
  </conditionalFormatting>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Bouton26_Cliquer" altText="Allez à (navigation entre les onglets)">
                <anchor moveWithCells="1" sizeWithCells="1">
                  <from>
                    <xdr:col>9</xdr:col>
                    <xdr:colOff>693420</xdr:colOff>
                    <xdr:row>0</xdr:row>
                    <xdr:rowOff>68580</xdr:rowOff>
                  </from>
                  <to>
                    <xdr:col>14</xdr:col>
                    <xdr:colOff>83820</xdr:colOff>
                    <xdr:row>1</xdr:row>
                    <xdr:rowOff>182880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P39"/>
  <sheetViews>
    <sheetView topLeftCell="A19" workbookViewId="0">
      <selection activeCell="A27" sqref="A27:A32"/>
    </sheetView>
  </sheetViews>
  <sheetFormatPr baseColWidth="10" defaultRowHeight="14.4" x14ac:dyDescent="0.3"/>
  <cols>
    <col min="1" max="1" width="26" bestFit="1" customWidth="1"/>
    <col min="2" max="2" width="26.6640625" customWidth="1"/>
    <col min="4" max="4" width="15.44140625" customWidth="1"/>
  </cols>
  <sheetData>
    <row r="1" spans="1:16" ht="15.6" x14ac:dyDescent="0.3">
      <c r="F1" s="5">
        <v>8.3333333333333329E-2</v>
      </c>
      <c r="I1" s="6"/>
      <c r="J1" s="6"/>
      <c r="K1" s="7" t="s">
        <v>56</v>
      </c>
      <c r="L1" s="7" t="s">
        <v>57</v>
      </c>
      <c r="M1" s="7" t="s">
        <v>58</v>
      </c>
    </row>
    <row r="2" spans="1:16" ht="15.6" x14ac:dyDescent="0.3">
      <c r="B2" s="4" t="s">
        <v>59</v>
      </c>
      <c r="C2" s="4"/>
      <c r="D2" t="s">
        <v>60</v>
      </c>
      <c r="E2" s="1" t="s">
        <v>61</v>
      </c>
      <c r="F2" s="5">
        <v>0.10416666666666667</v>
      </c>
      <c r="G2" s="1" t="s">
        <v>62</v>
      </c>
      <c r="I2" s="402" t="s">
        <v>63</v>
      </c>
      <c r="J2" s="7" t="s">
        <v>64</v>
      </c>
      <c r="K2" s="8">
        <v>3742.09</v>
      </c>
      <c r="L2" s="8">
        <v>3913.02</v>
      </c>
      <c r="M2" s="8">
        <f>+N2*O2</f>
        <v>31003.952668000002</v>
      </c>
      <c r="N2">
        <v>19276.27</v>
      </c>
      <c r="O2">
        <v>1.6084000000000001</v>
      </c>
    </row>
    <row r="3" spans="1:16" ht="15.6" x14ac:dyDescent="0.3">
      <c r="B3" s="4" t="s">
        <v>65</v>
      </c>
      <c r="C3" s="3"/>
      <c r="D3">
        <v>14.78</v>
      </c>
      <c r="E3" s="1" t="s">
        <v>66</v>
      </c>
      <c r="F3" s="5">
        <v>0.125</v>
      </c>
      <c r="G3">
        <v>1.56</v>
      </c>
      <c r="I3" s="403"/>
      <c r="J3" s="7" t="s">
        <v>67</v>
      </c>
      <c r="K3" s="8">
        <v>3742.09</v>
      </c>
      <c r="L3" s="8">
        <v>3913.02</v>
      </c>
      <c r="M3" s="8">
        <f>+N3*O3</f>
        <v>31003.952668000002</v>
      </c>
      <c r="N3">
        <v>19276.27</v>
      </c>
      <c r="O3">
        <v>1.6084000000000001</v>
      </c>
    </row>
    <row r="4" spans="1:16" ht="15.6" x14ac:dyDescent="0.3">
      <c r="B4" s="4"/>
      <c r="C4" s="4"/>
      <c r="D4">
        <v>16.73</v>
      </c>
      <c r="E4" s="1" t="s">
        <v>68</v>
      </c>
      <c r="F4" s="5">
        <v>0.14583333333333301</v>
      </c>
      <c r="G4">
        <v>2.36</v>
      </c>
      <c r="I4" s="403"/>
      <c r="J4" s="7" t="s">
        <v>69</v>
      </c>
      <c r="K4" s="8">
        <v>3024.6</v>
      </c>
      <c r="L4" s="8">
        <v>3173.14</v>
      </c>
      <c r="M4" s="8">
        <f>+N4*O4</f>
        <v>25059.322352000003</v>
      </c>
      <c r="N4">
        <v>15580.28</v>
      </c>
      <c r="O4">
        <v>1.6084000000000001</v>
      </c>
    </row>
    <row r="5" spans="1:16" ht="15.6" x14ac:dyDescent="0.3">
      <c r="B5" s="4"/>
      <c r="C5" s="4"/>
      <c r="D5">
        <v>10</v>
      </c>
      <c r="E5" t="s">
        <v>70</v>
      </c>
      <c r="F5" s="5">
        <v>0.16666666666666699</v>
      </c>
      <c r="G5">
        <v>3.2</v>
      </c>
      <c r="I5" s="402" t="s">
        <v>71</v>
      </c>
      <c r="J5" s="7" t="s">
        <v>64</v>
      </c>
      <c r="K5" s="8">
        <v>3714.1</v>
      </c>
      <c r="L5" s="8">
        <v>3933.88</v>
      </c>
      <c r="M5" s="8"/>
    </row>
    <row r="6" spans="1:16" ht="15.6" x14ac:dyDescent="0.3">
      <c r="B6" s="4"/>
      <c r="C6" s="4"/>
      <c r="D6">
        <v>15.28</v>
      </c>
      <c r="E6" t="s">
        <v>72</v>
      </c>
      <c r="F6" s="5">
        <v>0.1875</v>
      </c>
      <c r="G6">
        <v>2</v>
      </c>
      <c r="I6" s="403"/>
      <c r="J6" s="7" t="s">
        <v>67</v>
      </c>
      <c r="K6" s="8">
        <v>3714.1</v>
      </c>
      <c r="L6" s="8">
        <v>3933.88</v>
      </c>
      <c r="M6" s="8"/>
    </row>
    <row r="7" spans="1:16" ht="15.6" x14ac:dyDescent="0.3">
      <c r="A7" s="3"/>
      <c r="B7" s="4"/>
      <c r="C7" s="4"/>
      <c r="D7">
        <v>17.600000000000001</v>
      </c>
      <c r="E7" t="s">
        <v>73</v>
      </c>
      <c r="F7" s="5">
        <v>0.20833333333333301</v>
      </c>
      <c r="G7">
        <v>2.7</v>
      </c>
      <c r="I7" s="403"/>
      <c r="J7" s="7" t="s">
        <v>69</v>
      </c>
      <c r="K7" s="8">
        <v>3001.97</v>
      </c>
      <c r="L7" s="8">
        <v>3199.6</v>
      </c>
      <c r="M7" s="8"/>
    </row>
    <row r="8" spans="1:16" ht="15.6" x14ac:dyDescent="0.3">
      <c r="D8">
        <v>14</v>
      </c>
      <c r="E8" t="s">
        <v>74</v>
      </c>
      <c r="F8" s="5">
        <v>0.22916666666666599</v>
      </c>
      <c r="G8">
        <v>2.06</v>
      </c>
      <c r="I8" s="9"/>
      <c r="J8" s="9"/>
      <c r="K8" s="9"/>
      <c r="L8" s="9"/>
      <c r="M8" s="9"/>
    </row>
    <row r="9" spans="1:16" ht="15.6" x14ac:dyDescent="0.3">
      <c r="F9" s="5">
        <v>0.25</v>
      </c>
      <c r="I9" s="9"/>
      <c r="J9" s="9"/>
      <c r="K9" s="9"/>
      <c r="L9" s="9"/>
      <c r="M9" s="9"/>
    </row>
    <row r="10" spans="1:16" ht="15.6" x14ac:dyDescent="0.3">
      <c r="B10" s="1" t="s">
        <v>75</v>
      </c>
      <c r="C10">
        <v>51.65</v>
      </c>
      <c r="F10" s="5">
        <v>0.27083333333333298</v>
      </c>
    </row>
    <row r="11" spans="1:16" ht="15.6" x14ac:dyDescent="0.3">
      <c r="B11" s="1" t="s">
        <v>76</v>
      </c>
      <c r="C11">
        <v>24.8</v>
      </c>
      <c r="F11" s="5">
        <v>0.29166666666666602</v>
      </c>
      <c r="L11" s="8">
        <v>3742.09</v>
      </c>
    </row>
    <row r="12" spans="1:16" ht="15.6" x14ac:dyDescent="0.3">
      <c r="B12" s="1" t="s">
        <v>77</v>
      </c>
      <c r="C12">
        <v>2.37</v>
      </c>
      <c r="F12" s="5">
        <v>0.3125</v>
      </c>
      <c r="P12" s="3" t="s">
        <v>38</v>
      </c>
    </row>
    <row r="13" spans="1:16" ht="15.6" x14ac:dyDescent="0.3">
      <c r="A13" s="3" t="s">
        <v>78</v>
      </c>
      <c r="F13" s="5">
        <v>0.33333333333333398</v>
      </c>
      <c r="P13" t="s">
        <v>367</v>
      </c>
    </row>
    <row r="14" spans="1:16" ht="15.6" x14ac:dyDescent="0.3">
      <c r="A14" s="3" t="s">
        <v>79</v>
      </c>
      <c r="F14" s="5">
        <v>0.35416666666666802</v>
      </c>
      <c r="P14" t="s">
        <v>358</v>
      </c>
    </row>
    <row r="15" spans="1:16" ht="15.6" x14ac:dyDescent="0.3">
      <c r="A15" s="3" t="s">
        <v>80</v>
      </c>
      <c r="F15" s="5">
        <v>0.375000000000002</v>
      </c>
      <c r="I15" s="10" t="s">
        <v>81</v>
      </c>
      <c r="J15" s="10"/>
      <c r="K15" s="10"/>
      <c r="L15" s="10" t="s">
        <v>82</v>
      </c>
      <c r="M15" s="10" t="s">
        <v>83</v>
      </c>
      <c r="P15" s="3" t="s">
        <v>91</v>
      </c>
    </row>
    <row r="16" spans="1:16" ht="15.6" x14ac:dyDescent="0.3">
      <c r="F16" s="5">
        <v>0.39583333333333598</v>
      </c>
      <c r="I16" s="404" t="s">
        <v>84</v>
      </c>
      <c r="J16" s="405"/>
      <c r="K16" s="406"/>
      <c r="L16" s="11">
        <v>732.45</v>
      </c>
      <c r="M16" s="12">
        <v>865.62</v>
      </c>
      <c r="P16" s="3" t="s">
        <v>90</v>
      </c>
    </row>
    <row r="17" spans="1:16" ht="15.6" x14ac:dyDescent="0.3">
      <c r="F17" s="5">
        <v>0.41666666666667002</v>
      </c>
      <c r="I17" s="401" t="s">
        <v>85</v>
      </c>
      <c r="J17" s="401"/>
      <c r="K17" s="401"/>
      <c r="L17" s="11">
        <v>732.45</v>
      </c>
      <c r="M17" s="12">
        <v>865.62</v>
      </c>
      <c r="P17" s="3" t="s">
        <v>92</v>
      </c>
    </row>
    <row r="18" spans="1:16" ht="15.6" x14ac:dyDescent="0.3">
      <c r="F18" s="5">
        <v>0.437500000000004</v>
      </c>
      <c r="I18" s="401" t="s">
        <v>86</v>
      </c>
      <c r="J18" s="401"/>
      <c r="K18" s="401"/>
      <c r="L18" s="11">
        <v>519.37</v>
      </c>
      <c r="M18" s="12">
        <v>865.62</v>
      </c>
      <c r="P18" s="3" t="s">
        <v>93</v>
      </c>
    </row>
    <row r="19" spans="1:16" ht="15.6" x14ac:dyDescent="0.3">
      <c r="F19" s="5">
        <v>0.45833333333333798</v>
      </c>
      <c r="I19" s="401" t="s">
        <v>87</v>
      </c>
      <c r="J19" s="401"/>
      <c r="K19" s="401"/>
      <c r="L19" s="11">
        <v>432.81</v>
      </c>
      <c r="M19" s="12">
        <v>732.45</v>
      </c>
      <c r="P19" t="s">
        <v>359</v>
      </c>
    </row>
    <row r="20" spans="1:16" ht="15.6" x14ac:dyDescent="0.3">
      <c r="F20" s="5">
        <v>0.47916666666667201</v>
      </c>
      <c r="I20" s="401" t="s">
        <v>88</v>
      </c>
      <c r="J20" s="401"/>
      <c r="K20" s="401"/>
      <c r="L20" s="11">
        <v>519.37</v>
      </c>
      <c r="M20" s="12">
        <v>865.62</v>
      </c>
      <c r="P20" t="s">
        <v>360</v>
      </c>
    </row>
    <row r="21" spans="1:16" ht="15.6" x14ac:dyDescent="0.3">
      <c r="F21" s="5">
        <v>0.500000000000006</v>
      </c>
      <c r="I21" s="401" t="s">
        <v>88</v>
      </c>
      <c r="J21" s="401"/>
      <c r="K21" s="401"/>
      <c r="L21" s="11">
        <v>519.37</v>
      </c>
      <c r="M21" s="12">
        <v>865.62</v>
      </c>
      <c r="P21" t="s">
        <v>361</v>
      </c>
    </row>
    <row r="22" spans="1:16" ht="15.6" x14ac:dyDescent="0.3">
      <c r="F22" s="5">
        <v>0.52083333333334003</v>
      </c>
      <c r="P22" t="s">
        <v>362</v>
      </c>
    </row>
    <row r="23" spans="1:16" ht="15.6" x14ac:dyDescent="0.3">
      <c r="F23" s="5">
        <v>0.54166666666667396</v>
      </c>
      <c r="P23" t="s">
        <v>363</v>
      </c>
    </row>
    <row r="24" spans="1:16" ht="15.6" x14ac:dyDescent="0.3">
      <c r="B24" s="1" t="s">
        <v>89</v>
      </c>
      <c r="C24">
        <v>3140.54</v>
      </c>
      <c r="F24" s="5">
        <v>0.56250000000000799</v>
      </c>
      <c r="P24" t="s">
        <v>365</v>
      </c>
    </row>
    <row r="25" spans="1:16" ht="15.6" x14ac:dyDescent="0.3">
      <c r="C25">
        <v>22208</v>
      </c>
      <c r="F25" s="5">
        <v>0.58333333333334203</v>
      </c>
    </row>
    <row r="26" spans="1:16" ht="15.6" x14ac:dyDescent="0.3">
      <c r="F26" s="5">
        <v>0.60416666666667596</v>
      </c>
    </row>
    <row r="27" spans="1:16" ht="15.6" x14ac:dyDescent="0.3">
      <c r="A27" t="s">
        <v>313</v>
      </c>
      <c r="F27" s="5"/>
    </row>
    <row r="28" spans="1:16" ht="15.6" x14ac:dyDescent="0.3">
      <c r="A28" t="s">
        <v>314</v>
      </c>
      <c r="F28" s="5"/>
      <c r="P28" t="s">
        <v>364</v>
      </c>
    </row>
    <row r="29" spans="1:16" ht="15.6" x14ac:dyDescent="0.3">
      <c r="A29" t="s">
        <v>315</v>
      </c>
      <c r="F29" s="5"/>
    </row>
    <row r="30" spans="1:16" ht="15.6" x14ac:dyDescent="0.3">
      <c r="A30" t="s">
        <v>316</v>
      </c>
      <c r="F30" s="5"/>
      <c r="P30" t="s">
        <v>366</v>
      </c>
    </row>
    <row r="31" spans="1:16" ht="15.6" x14ac:dyDescent="0.3">
      <c r="A31" t="s">
        <v>317</v>
      </c>
      <c r="F31" s="5"/>
    </row>
    <row r="32" spans="1:16" ht="15.6" x14ac:dyDescent="0.3">
      <c r="A32" t="s">
        <v>318</v>
      </c>
      <c r="F32" s="5"/>
    </row>
    <row r="35" spans="1:1" x14ac:dyDescent="0.3">
      <c r="A35" t="s">
        <v>313</v>
      </c>
    </row>
    <row r="36" spans="1:1" x14ac:dyDescent="0.3">
      <c r="A36" t="s">
        <v>314</v>
      </c>
    </row>
    <row r="37" spans="1:1" x14ac:dyDescent="0.3">
      <c r="A37" t="s">
        <v>316</v>
      </c>
    </row>
    <row r="38" spans="1:1" x14ac:dyDescent="0.3">
      <c r="A38" t="s">
        <v>317</v>
      </c>
    </row>
    <row r="39" spans="1:1" x14ac:dyDescent="0.3">
      <c r="A39" t="s">
        <v>318</v>
      </c>
    </row>
  </sheetData>
  <mergeCells count="8">
    <mergeCell ref="I20:K20"/>
    <mergeCell ref="I21:K21"/>
    <mergeCell ref="I2:I4"/>
    <mergeCell ref="I5:I7"/>
    <mergeCell ref="I16:K16"/>
    <mergeCell ref="I17:K17"/>
    <mergeCell ref="I18:K18"/>
    <mergeCell ref="I19:K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9</vt:i4>
      </vt:variant>
    </vt:vector>
  </HeadingPairs>
  <TitlesOfParts>
    <vt:vector size="17" baseType="lpstr">
      <vt:lpstr>Formulaire de demande</vt:lpstr>
      <vt:lpstr>Bilan au 31 décembre 2019</vt:lpstr>
      <vt:lpstr>Rémunération 2020</vt:lpstr>
      <vt:lpstr>Situation 2020</vt:lpstr>
      <vt:lpstr>Feuil1</vt:lpstr>
      <vt:lpstr>Plan de trésorerie</vt:lpstr>
      <vt:lpstr>Attestation sur l'honneur </vt:lpstr>
      <vt:lpstr>Feuil4</vt:lpstr>
      <vt:lpstr>liste</vt:lpstr>
      <vt:lpstr>Liste1</vt:lpstr>
      <vt:lpstr>Liste10</vt:lpstr>
      <vt:lpstr>liste3</vt:lpstr>
      <vt:lpstr>Navigation</vt:lpstr>
      <vt:lpstr>'Bilan au 31 décembre 2019'!Zone_d_impression</vt:lpstr>
      <vt:lpstr>'Formulaire de demande'!Zone_d_impression</vt:lpstr>
      <vt:lpstr>'Rémunération 2020'!Zone_d_impression</vt:lpstr>
      <vt:lpstr>'Situation 2020'!Zone_d_impression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DEMEULEMEESTER Murielle</dc:creator>
  <cp:lastModifiedBy>GILSON Eddy</cp:lastModifiedBy>
  <cp:lastPrinted>2020-08-06T21:21:55Z</cp:lastPrinted>
  <dcterms:created xsi:type="dcterms:W3CDTF">2019-06-02T08:13:18Z</dcterms:created>
  <dcterms:modified xsi:type="dcterms:W3CDTF">2020-09-11T07:37:51Z</dcterms:modified>
</cp:coreProperties>
</file>